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<sst xmlns="http://schemas.openxmlformats.org/spreadsheetml/2006/main" count="3247" uniqueCount="2065">
  <si>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</si>
  <si>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</si>
  <si>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</si>
  <si>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</si>
  <si>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</si>
  <si>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</si>
  <si>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</si>
  <si>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</si>
  <si>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</si>
  <si>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</si>
  <si>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</si>
  <si>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</si>
  <si>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</si>
  <si>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</si>
  <si>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</si>
  <si>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</si>
  <si>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</si>
  <si>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</si>
  <si>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</si>
  <si>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</si>
  <si>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</si>
  <si>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</si>
  <si>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</si>
  <si>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</si>
  <si>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</si>
  <si>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</si>
  <si>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</si>
  <si>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</si>
  <si>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</si>
  <si>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</si>
  <si>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</si>
  <si>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</si>
  <si>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</si>
  <si>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</si>
  <si>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</si>
  <si>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</si>
  <si>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</si>
  <si>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</si>
  <si>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</si>
  <si>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</si>
  <si>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</si>
  <si>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</si>
  <si>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</si>
  <si>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</si>
  <si>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</si>
  <si>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</si>
  <si>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</si>
  <si>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</si>
  <si>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</si>
  <si>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</si>
  <si>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</si>
  <si>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</si>
  <si>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</si>
  <si>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</si>
  <si>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</si>
  <si>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</si>
  <si>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</si>
  <si>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</si>
  <si>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</si>
  <si>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</si>
  <si>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</si>
  <si>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</si>
  <si>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</si>
  <si>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</si>
  <si>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</si>
  <si>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</si>
  <si>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</si>
  <si>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</si>
  <si>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</si>
  <si>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</si>
  <si>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</si>
  <si>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</si>
  <si>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</si>
  <si>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</si>
  <si>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</si>
  <si>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</si>
  <si>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</si>
  <si>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</si>
  <si>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</si>
  <si>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</si>
  <si>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</si>
  <si>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</si>
  <si>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</si>
  <si>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</si>
  <si>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</si>
  <si>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</si>
  <si>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</si>
  <si>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</si>
  <si>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</si>
  <si>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</si>
  <si>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</si>
  <si>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</si>
  <si>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</si>
  <si>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</si>
  <si>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</si>
  <si>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</si>
  <si>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</si>
  <si>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</si>
  <si>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</si>
  <si>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</si>
  <si>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</si>
  <si>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</si>
  <si>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</si>
  <si>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</si>
  <si>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</si>
  <si>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</si>
  <si>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</si>
  <si>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</si>
  <si>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</si>
  <si>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</si>
  <si>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</si>
  <si>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</si>
  <si>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</si>
  <si>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</si>
  <si>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</si>
  <si>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</si>
  <si>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</si>
  <si>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</si>
  <si>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</si>
  <si>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</si>
  <si>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</si>
  <si>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</si>
  <si>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</si>
  <si>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</si>
  <si>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</si>
  <si>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</si>
  <si>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</si>
  <si>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</si>
  <si>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</si>
  <si>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</si>
  <si>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</si>
  <si>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</si>
  <si>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</si>
  <si>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</si>
  <si>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</si>
  <si>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</si>
  <si>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</si>
  <si>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</si>
  <si>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</si>
  <si>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</si>
  <si>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</si>
  <si>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</si>
  <si>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</si>
  <si>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</si>
  <si>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</si>
  <si>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</si>
  <si>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</si>
  <si>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</si>
  <si>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</si>
  <si>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</si>
  <si>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</si>
  <si>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</si>
  <si>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</si>
  <si>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</si>
  <si>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</si>
  <si>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</si>
  <si>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</si>
  <si>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</si>
  <si>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</si>
  <si>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</si>
  <si>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</si>
  <si>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</si>
  <si>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</si>
  <si>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</si>
  <si>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</si>
  <si>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</si>
  <si>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</si>
  <si>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</si>
  <si>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</si>
  <si>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</si>
  <si>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</si>
  <si>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</si>
  <si>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</si>
  <si>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</si>
  <si>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</si>
  <si>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</si>
  <si>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</si>
  <si>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</si>
  <si>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</si>
  <si>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</si>
  <si>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</si>
  <si>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</si>
  <si>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</si>
  <si>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</si>
  <si>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</si>
  <si>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</si>
  <si>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</si>
  <si>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</si>
  <si>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</si>
  <si>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</si>
  <si>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</si>
  <si>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</si>
  <si>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</si>
  <si>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</si>
  <si>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</si>
  <si>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</si>
  <si>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</si>
  <si>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</si>
  <si>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</si>
  <si>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</si>
  <si>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</si>
  <si>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</si>
  <si>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</si>
  <si>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</si>
  <si>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</si>
  <si>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</si>
  <si>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</si>
  <si>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</si>
  <si>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</si>
  <si>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</si>
  <si>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</si>
  <si>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</si>
  <si>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</si>
  <si>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</si>
  <si>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</si>
  <si>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</si>
  <si>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</si>
  <si>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</si>
  <si>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</si>
  <si>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</si>
  <si>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</si>
  <si>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</si>
  <si>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</si>
  <si>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</si>
  <si>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</si>
  <si>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</si>
  <si>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</si>
  <si>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</si>
  <si>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</si>
  <si>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</si>
  <si>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</si>
  <si>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</si>
  <si>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</si>
  <si>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</si>
  <si>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</si>
  <si>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</si>
  <si>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</si>
  <si>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</si>
  <si>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</si>
  <si>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</si>
  <si>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</si>
  <si>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</si>
  <si>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</si>
  <si>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</si>
  <si>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</si>
  <si>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</si>
  <si>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</si>
  <si>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</si>
  <si>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</si>
  <si>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</si>
  <si>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</si>
  <si>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</si>
  <si>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</si>
  <si>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</si>
  <si>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</si>
  <si>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</si>
  <si>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</si>
  <si>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</si>
  <si>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</si>
  <si>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</si>
  <si>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</si>
  <si>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</si>
  <si>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</si>
  <si>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</si>
  <si>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</si>
  <si>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</si>
  <si>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</si>
  <si>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</si>
  <si>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</si>
  <si>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</si>
  <si>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</si>
  <si>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</si>
  <si>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</si>
  <si>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</si>
  <si>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</si>
  <si>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</si>
  <si>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</si>
  <si>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</si>
  <si>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</si>
  <si>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</si>
  <si>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</si>
  <si>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</si>
  <si>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</si>
  <si>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</si>
  <si>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</si>
  <si>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</si>
  <si>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</si>
  <si>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</si>
  <si>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</si>
  <si>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</si>
  <si>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</si>
  <si>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</si>
  <si>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</si>
  <si>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</si>
  <si>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</si>
  <si>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</si>
  <si>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</si>
  <si>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</si>
  <si>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</si>
  <si>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</si>
  <si>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</si>
  <si>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</si>
  <si>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</si>
  <si>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</si>
  <si>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</si>
  <si>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</si>
  <si>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</si>
  <si>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</si>
  <si>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</si>
  <si>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</si>
  <si>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</si>
  <si>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</si>
  <si>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</si>
  <si>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</si>
  <si>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</si>
  <si>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</si>
  <si>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</si>
  <si>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</si>
  <si>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</si>
  <si>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</si>
  <si>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</si>
  <si>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</si>
  <si>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</si>
  <si>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</si>
  <si>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</si>
  <si>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</si>
  <si>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</si>
  <si>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</si>
  <si>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</si>
  <si>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</si>
  <si>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</si>
  <si>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</si>
  <si>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</si>
  <si>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</si>
  <si>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</si>
  <si>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</si>
  <si>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</si>
  <si>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</si>
  <si>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</si>
  <si>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</si>
  <si>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</si>
  <si>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</si>
  <si>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</si>
  <si>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</si>
  <si>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</si>
  <si>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</si>
  <si>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</si>
  <si>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</si>
  <si>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</si>
  <si>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</si>
  <si>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</si>
  <si>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</si>
  <si>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</si>
  <si>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</si>
  <si>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</si>
  <si>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</si>
  <si>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</si>
  <si>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</si>
  <si>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</si>
  <si>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</si>
  <si>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</si>
  <si>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</si>
  <si>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</si>
  <si>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</si>
  <si>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</si>
  <si>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</si>
  <si>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</si>
  <si>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</si>
  <si>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</si>
  <si>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</si>
  <si>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</si>
  <si>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</si>
  <si>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</si>
  <si>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</si>
  <si>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</si>
  <si>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</si>
  <si>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</si>
  <si>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</si>
  <si>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</si>
  <si>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</si>
  <si>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</si>
  <si>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</si>
  <si>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</si>
  <si>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</si>
  <si>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</si>
  <si>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</si>
  <si>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</si>
  <si>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</si>
  <si>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</si>
  <si>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</si>
  <si>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</si>
  <si>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</si>
  <si>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</si>
  <si>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</si>
  <si>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</si>
  <si>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</si>
  <si>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</si>
  <si>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</si>
  <si>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</si>
  <si>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</si>
  <si>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</si>
  <si>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</si>
  <si>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</si>
  <si>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</si>
  <si>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</si>
  <si>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</si>
  <si>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</si>
  <si>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</si>
  <si>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</si>
  <si>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</si>
  <si>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</si>
  <si>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</si>
  <si>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</si>
  <si>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</si>
  <si>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</si>
  <si>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</si>
  <si>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</si>
  <si>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</si>
  <si>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</si>
  <si>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</si>
  <si>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</si>
  <si>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</si>
  <si>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</si>
  <si>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</si>
  <si>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</si>
  <si>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</si>
  <si>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</si>
  <si>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</si>
  <si>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</si>
  <si>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</si>
  <si>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</si>
  <si>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</si>
  <si>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</si>
  <si>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</si>
  <si>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</si>
  <si>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</si>
  <si>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</si>
  <si>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</si>
  <si>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</si>
  <si>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</si>
  <si>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</si>
  <si>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</si>
  <si>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</si>
  <si>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</si>
  <si>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</si>
  <si>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</si>
  <si>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</si>
  <si>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</si>
  <si>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</si>
  <si>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</si>
  <si>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</si>
  <si>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</si>
  <si>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</si>
  <si>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</si>
  <si>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</si>
  <si>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</si>
  <si>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</si>
  <si>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</si>
  <si>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</si>
  <si>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</si>
  <si>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</si>
  <si>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</si>
  <si>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</si>
  <si>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</si>
  <si>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</si>
  <si>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</si>
  <si>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</si>
  <si>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</si>
  <si>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</si>
  <si>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</si>
  <si>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</si>
  <si>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</si>
  <si>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</si>
  <si>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</si>
  <si>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</si>
  <si>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</si>
  <si>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</si>
  <si>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</si>
  <si>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</si>
  <si>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</si>
  <si>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</si>
  <si>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</si>
  <si>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</si>
  <si>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</si>
  <si>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</si>
  <si>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</si>
  <si>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</si>
  <si>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</si>
  <si>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</si>
  <si>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</si>
  <si>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</si>
  <si>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</si>
  <si>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</si>
  <si>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</si>
  <si>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</si>
  <si>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</si>
  <si>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</si>
  <si>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</si>
  <si>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</si>
  <si>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</si>
  <si>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</si>
  <si>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</si>
  <si>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</si>
  <si>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</si>
  <si>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</si>
  <si>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</si>
  <si>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</si>
  <si>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</si>
  <si>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</si>
  <si>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</si>
  <si>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</si>
  <si>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</si>
  <si>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</si>
  <si>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</si>
  <si>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</si>
  <si>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</si>
  <si>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</si>
  <si>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</si>
  <si>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</si>
  <si>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</si>
  <si>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</si>
  <si>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</si>
  <si>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</si>
  <si>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</si>
  <si>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</si>
  <si>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</si>
  <si>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</si>
  <si>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</si>
  <si>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</si>
  <si>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</si>
  <si>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</si>
  <si>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</si>
  <si>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</si>
  <si>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</si>
  <si>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</si>
  <si>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</si>
  <si>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</si>
  <si>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</si>
  <si>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</si>
  <si>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</si>
  <si>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</si>
  <si>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</si>
  <si>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</si>
  <si>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</si>
  <si>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</si>
  <si>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</si>
  <si>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</si>
  <si>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</si>
  <si>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</si>
  <si>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</si>
  <si>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</si>
  <si>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</si>
  <si>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</si>
  <si>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</si>
  <si>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</si>
  <si>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</si>
  <si>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</si>
  <si>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</si>
  <si>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</si>
  <si>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</si>
  <si>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</si>
  <si>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</si>
  <si>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</si>
  <si>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</si>
  <si>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</si>
  <si>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</si>
  <si>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</si>
  <si>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</si>
  <si>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</si>
  <si>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</si>
  <si>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</si>
  <si>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</si>
  <si>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</si>
  <si>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</si>
  <si>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</si>
  <si>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</si>
  <si>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</si>
  <si>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</si>
  <si>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</si>
  <si>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</si>
  <si>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</si>
  <si>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</si>
  <si>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</si>
  <si>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</si>
  <si>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</si>
  <si>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</si>
  <si>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</si>
  <si>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</si>
  <si>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</si>
  <si>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</si>
  <si>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</si>
  <si>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</si>
  <si>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</si>
  <si>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</si>
  <si>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</si>
  <si>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</si>
  <si>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</si>
  <si>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</si>
  <si>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</si>
  <si>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</si>
  <si>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</si>
  <si>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</si>
  <si>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</si>
  <si>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</si>
  <si>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</si>
  <si>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</si>
  <si>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</si>
  <si>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</si>
  <si>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</si>
  <si>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</si>
  <si>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</si>
  <si>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</si>
  <si>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</si>
  <si>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</si>
  <si>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</si>
  <si>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</si>
  <si>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</si>
  <si>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</si>
  <si>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</si>
  <si>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</si>
  <si>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</si>
  <si>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</si>
  <si>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</si>
  <si>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</si>
  <si>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</si>
  <si>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</si>
  <si>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</si>
  <si>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</si>
  <si>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</si>
  <si>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</si>
  <si>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</si>
  <si>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</si>
  <si>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</si>
  <si>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</si>
  <si>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</si>
  <si>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</si>
  <si>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</si>
  <si>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</si>
  <si>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</si>
  <si>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</si>
  <si>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</si>
  <si>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</si>
  <si>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</si>
  <si>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</si>
  <si>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</si>
  <si>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</si>
  <si>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</si>
  <si>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</si>
  <si>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</si>
  <si>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</si>
  <si>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</si>
  <si>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</si>
  <si>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</si>
  <si>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</si>
  <si>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</si>
  <si>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</si>
  <si>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</si>
  <si>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</si>
  <si>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</si>
  <si>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</si>
  <si>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</si>
  <si>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</si>
  <si>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</si>
  <si>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</si>
  <si>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</si>
  <si>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</si>
  <si>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</si>
  <si>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</si>
  <si>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</si>
  <si>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</si>
  <si>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</si>
  <si>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</si>
  <si>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</si>
  <si>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</si>
  <si>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</si>
  <si>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</si>
  <si>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</si>
  <si>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</si>
  <si>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</si>
  <si>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</si>
  <si>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</si>
  <si>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</si>
  <si>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</si>
  <si>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</si>
  <si>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</si>
  <si>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</si>
  <si>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</si>
  <si>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</si>
  <si>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</si>
  <si>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</si>
  <si>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</si>
  <si>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</si>
  <si>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</si>
  <si>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</si>
  <si>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</si>
  <si>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</si>
  <si>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</si>
  <si>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</si>
  <si>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</si>
  <si>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</si>
  <si>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</si>
  <si>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</si>
  <si>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</si>
  <si>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</si>
  <si>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</si>
  <si>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</si>
  <si>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</si>
  <si>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</si>
  <si>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</si>
  <si>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</si>
  <si>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</si>
  <si>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</si>
  <si>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</si>
  <si>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</si>
  <si>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</si>
  <si>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</si>
  <si>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</si>
  <si>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</si>
  <si>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</si>
  <si>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</si>
  <si>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</si>
  <si>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</si>
  <si>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</si>
  <si>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</si>
  <si>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</si>
  <si>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</si>
  <si>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</si>
  <si>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</si>
  <si>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</si>
  <si>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</si>
  <si>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</si>
  <si>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</si>
  <si>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</si>
  <si>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</si>
  <si>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</si>
  <si>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</si>
  <si>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</si>
  <si>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</si>
  <si>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</si>
  <si>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</si>
  <si>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</si>
  <si>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</si>
  <si>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</si>
  <si>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</si>
  <si>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</si>
  <si>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</si>
  <si>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</si>
  <si>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</si>
  <si>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</si>
  <si>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</si>
  <si>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</si>
  <si>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</si>
  <si>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</si>
  <si>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</si>
  <si>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</si>
  <si>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</si>
  <si>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</si>
  <si>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</si>
  <si>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</si>
  <si>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</si>
  <si>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</si>
  <si>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</si>
  <si>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</si>
  <si>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</si>
  <si>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</si>
  <si>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</si>
  <si>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</si>
  <si>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</si>
  <si>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</si>
  <si>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</si>
  <si>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</si>
  <si>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</si>
  <si>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</si>
  <si>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</si>
  <si>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</si>
  <si>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</si>
  <si>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</si>
  <si>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</si>
  <si>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</si>
  <si>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</si>
  <si>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</si>
  <si>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</si>
  <si>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</si>
  <si>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</si>
  <si>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</si>
  <si>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</si>
  <si>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</si>
  <si>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</si>
  <si>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</si>
  <si>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</si>
  <si>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</si>
  <si>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</si>
  <si>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</si>
  <si>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</si>
  <si>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</si>
  <si>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</si>
  <si>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</si>
  <si>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</si>
  <si>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</si>
  <si>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</si>
  <si>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</si>
  <si>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</si>
  <si>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</si>
  <si>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</si>
  <si>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</si>
  <si>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</si>
  <si>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</si>
  <si>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</si>
  <si>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</si>
  <si>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</si>
  <si>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</si>
  <si>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</si>
  <si>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</si>
  <si>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</si>
  <si>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</si>
  <si>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</si>
  <si>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</si>
  <si>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</si>
  <si>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</si>
  <si>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</si>
  <si>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</si>
  <si>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</si>
  <si>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</si>
  <si>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</si>
  <si>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</si>
  <si>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</si>
  <si>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</si>
  <si>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</si>
  <si>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</si>
  <si>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</si>
  <si>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</si>
  <si>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</si>
  <si>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</si>
  <si>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</si>
  <si>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</si>
  <si>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</si>
  <si>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</si>
  <si>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</si>
  <si>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</si>
  <si>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</si>
  <si>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</si>
  <si>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</si>
  <si>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</si>
  <si>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</si>
  <si>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</si>
  <si>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</si>
  <si>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</si>
  <si>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</si>
  <si>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</si>
  <si>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</si>
  <si>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</si>
  <si>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</si>
  <si>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</si>
  <si>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</si>
  <si>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</si>
  <si>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</si>
  <si>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</si>
  <si>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</si>
  <si>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</si>
  <si>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</si>
  <si>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</si>
  <si>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</si>
  <si>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</si>
  <si>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</si>
  <si>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</si>
  <si>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</si>
  <si>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</si>
  <si>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</si>
  <si>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</si>
  <si>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</si>
  <si>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</si>
  <si>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</si>
  <si>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</si>
  <si>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</si>
  <si>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</si>
  <si>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</si>
  <si>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</si>
  <si>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</si>
  <si>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</si>
  <si>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</si>
  <si>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</si>
  <si>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</si>
  <si>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</si>
  <si>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</si>
  <si>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</si>
  <si>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</si>
  <si>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</si>
  <si>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</si>
  <si>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</si>
  <si>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</si>
  <si>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</si>
  <si>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</si>
  <si>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</si>
  <si>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</si>
  <si>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</si>
  <si>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</si>
  <si>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</si>
  <si>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</si>
  <si>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</si>
  <si>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</si>
  <si>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</si>
  <si>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</si>
  <si>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</si>
  <si>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</si>
  <si>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</si>
  <si>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</si>
  <si>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</si>
  <si>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</si>
  <si>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</si>
  <si>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</si>
  <si>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</si>
  <si>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</si>
  <si>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</si>
  <si>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</si>
  <si>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</si>
  <si>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</si>
  <si>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</si>
  <si>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</si>
  <si>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</si>
  <si>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</si>
  <si>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</si>
  <si>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</si>
  <si>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</si>
  <si>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</si>
  <si>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</si>
  <si>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</si>
  <si>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</si>
  <si>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</si>
  <si>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</si>
  <si>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</si>
  <si>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</si>
  <si>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</si>
  <si>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</si>
  <si>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</si>
  <si>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</si>
  <si>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</si>
  <si>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</si>
  <si>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</si>
  <si>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</si>
  <si>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</si>
  <si>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</si>
  <si>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</si>
  <si>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</si>
  <si>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</si>
  <si>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</si>
  <si>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</si>
  <si>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</si>
  <si>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</si>
  <si>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</si>
  <si>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</si>
  <si>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</si>
  <si>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</si>
  <si>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</si>
  <si>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</si>
  <si>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</si>
  <si>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</si>
  <si>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</si>
  <si>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</si>
  <si>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</si>
  <si>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</si>
  <si>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</si>
  <si>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</si>
  <si>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</si>
  <si>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</si>
  <si>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</si>
  <si>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</si>
  <si>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</si>
  <si>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</si>
  <si>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</si>
  <si>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</si>
  <si>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</si>
  <si>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</si>
  <si>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</si>
  <si>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</si>
  <si>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</si>
  <si>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</si>
  <si>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</si>
  <si>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</si>
  <si>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</si>
  <si>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</si>
  <si>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</si>
  <si>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</si>
  <si>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</si>
  <si>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</si>
  <si>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</si>
  <si>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</si>
  <si>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</si>
  <si>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</si>
  <si>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</si>
  <si>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</si>
  <si>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</si>
  <si>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</si>
  <si>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</si>
  <si>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</si>
  <si>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</si>
  <si>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</si>
  <si>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</si>
  <si>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</si>
  <si>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</si>
  <si>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</si>
  <si>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</si>
  <si>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</si>
  <si>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</si>
  <si>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</si>
  <si>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</si>
  <si>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</si>
  <si>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</si>
  <si>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</si>
  <si>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</si>
  <si>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</si>
  <si>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</si>
  <si>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</si>
  <si>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</si>
  <si>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</si>
  <si>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</si>
  <si>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</si>
  <si>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</si>
  <si>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</si>
  <si>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</si>
  <si>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</si>
  <si>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</si>
  <si>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</si>
  <si>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</si>
  <si>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</si>
  <si>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</si>
  <si>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</si>
  <si>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</si>
  <si>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</si>
  <si>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</si>
  <si>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</si>
  <si>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</si>
  <si>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</si>
  <si>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</si>
  <si>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</si>
  <si>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</si>
  <si>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</si>
  <si>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</si>
  <si>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</si>
  <si>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</si>
  <si>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</si>
  <si>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</si>
  <si>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</si>
  <si>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</si>
  <si>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</si>
  <si>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</si>
  <si>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</si>
  <si>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</si>
  <si>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</si>
  <si>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</si>
  <si>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</si>
  <si>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</si>
  <si>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</si>
  <si>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</si>
  <si>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</si>
  <si>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</si>
  <si>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</si>
  <si>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</si>
  <si>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</si>
  <si>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</si>
  <si>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</si>
  <si>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</si>
  <si>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</si>
  <si>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</si>
  <si>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</si>
  <si>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</si>
  <si>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</si>
  <si>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</si>
  <si>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</si>
  <si>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</si>
  <si>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</si>
  <si>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</si>
  <si>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</si>
  <si>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</si>
  <si>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</si>
  <si>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</si>
  <si>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</si>
  <si>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</si>
  <si>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</si>
  <si>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</si>
  <si>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</si>
  <si>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</si>
  <si>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</si>
  <si>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</si>
  <si>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</si>
  <si>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</si>
  <si>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</si>
  <si>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</si>
  <si>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</si>
  <si>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</si>
  <si>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</si>
  <si>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</si>
  <si>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</si>
  <si>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</si>
  <si>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</si>
  <si>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</si>
  <si>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</si>
  <si>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</si>
  <si>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</si>
  <si>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</si>
  <si>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</si>
  <si>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</si>
  <si>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</si>
  <si>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</si>
  <si>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</si>
  <si>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</si>
  <si>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</si>
  <si>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</si>
  <si>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</si>
  <si>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</si>
  <si>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</si>
  <si>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</si>
  <si>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</si>
  <si>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</si>
  <si>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</si>
  <si>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</si>
  <si>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</si>
  <si>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</si>
  <si>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</si>
  <si>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</si>
  <si>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</si>
  <si>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</si>
  <si>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</si>
  <si>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</si>
  <si>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</si>
  <si>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</si>
  <si>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</si>
  <si>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</si>
  <si>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</si>
  <si>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</si>
  <si>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</si>
  <si>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</si>
  <si>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</si>
  <si>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</si>
  <si>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</si>
  <si>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</si>
  <si>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</si>
  <si>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</si>
  <si>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</si>
  <si>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</si>
  <si>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</si>
  <si>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</si>
  <si>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</si>
  <si>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</si>
  <si>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</si>
  <si>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</si>
  <si>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</si>
  <si>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</si>
  <si>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</si>
  <si>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</si>
  <si>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</si>
  <si>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</si>
  <si>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</si>
  <si>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</si>
  <si>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</si>
  <si>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</si>
  <si>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</si>
  <si>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</si>
  <si>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</si>
  <si>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</si>
  <si>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</si>
  <si>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</si>
  <si>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</si>
  <si>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</si>
  <si>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</si>
  <si>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</si>
  <si>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</si>
  <si>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</si>
  <si>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</si>
  <si>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</si>
  <si>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</si>
  <si>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</si>
  <si>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</si>
  <si>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</si>
  <si>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</si>
  <si>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</si>
  <si>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</si>
  <si>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</si>
  <si>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</si>
  <si>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</si>
  <si>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</si>
  <si>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</si>
  <si>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</si>
  <si>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</si>
  <si>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</si>
  <si>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</si>
  <si>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</si>
  <si>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</si>
  <si>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</si>
  <si>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</si>
  <si>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</si>
  <si>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</si>
  <si>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</si>
  <si>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</si>
  <si>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</si>
  <si>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</si>
  <si>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</si>
  <si>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</si>
  <si>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</si>
  <si>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</si>
  <si>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</si>
  <si>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</si>
  <si>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</si>
  <si>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</si>
  <si>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</si>
  <si>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</si>
  <si>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</si>
  <si>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</si>
  <si>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</si>
  <si>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</si>
  <si>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</si>
  <si>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</si>
  <si>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</si>
  <si>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</si>
  <si>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</si>
  <si>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</si>
  <si>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</si>
  <si>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</si>
  <si>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</si>
  <si>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</si>
  <si>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</si>
  <si>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</si>
  <si>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</si>
  <si>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</si>
  <si>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</si>
  <si>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</si>
  <si>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</si>
  <si>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</si>
  <si>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</si>
  <si>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</si>
  <si>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</si>
  <si>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</si>
  <si>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</si>
  <si>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</si>
  <si>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</si>
  <si>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</si>
  <si>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</si>
  <si>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</si>
  <si>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</si>
  <si>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</si>
  <si>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</si>
  <si>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</si>
  <si>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</si>
  <si>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</si>
  <si>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</si>
  <si>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</si>
  <si>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</si>
  <si>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</si>
  <si>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</si>
  <si>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</si>
  <si>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</si>
  <si>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</si>
  <si>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</si>
  <si>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</si>
  <si>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</si>
  <si>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</si>
  <si>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</si>
  <si>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</si>
  <si>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</si>
  <si>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</si>
  <si>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</si>
  <si>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</si>
  <si>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</si>
  <si>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</si>
  <si>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</si>
  <si>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</si>
  <si>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</si>
  <si>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</si>
  <si>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</si>
  <si>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</si>
  <si>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</si>
  <si>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</si>
  <si>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</si>
  <si>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</si>
  <si>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</si>
  <si>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</si>
  <si>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</si>
  <si>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</si>
  <si>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</si>
  <si>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</si>
  <si>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</si>
  <si>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</si>
  <si>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</si>
  <si>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</si>
  <si>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</si>
  <si>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</si>
  <si>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</si>
  <si>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</si>
  <si>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</si>
  <si>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</si>
  <si>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</si>
  <si>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</si>
  <si>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</si>
  <si>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</si>
  <si>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</si>
  <si>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</si>
  <si>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</si>
  <si>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</si>
  <si>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</si>
  <si>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</si>
  <si>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</si>
  <si>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</si>
  <si>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</si>
  <si>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</si>
  <si>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</si>
  <si>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</si>
  <si>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</si>
  <si>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</si>
  <si>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</si>
  <si>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</si>
  <si>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</si>
  <si>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</si>
  <si>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</si>
  <si>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</si>
  <si>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</si>
  <si>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</si>
  <si>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</si>
  <si>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</si>
  <si>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</si>
  <si>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</si>
  <si>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</si>
  <si>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</si>
  <si>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</si>
  <si>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</si>
  <si>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</si>
  <si>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</si>
  <si>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</si>
  <si>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</si>
  <si>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</si>
  <si>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</si>
  <si>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</si>
  <si>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</si>
  <si>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</si>
  <si>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</si>
  <si>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</si>
  <si>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</si>
  <si>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</si>
  <si>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</si>
  <si>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</si>
  <si>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</si>
  <si>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</si>
  <si>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</si>
  <si>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</si>
  <si>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</si>
  <si>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</si>
  <si>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</si>
  <si>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</si>
  <si>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</si>
  <si>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</si>
  <si>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</si>
  <si>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</si>
  <si>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</si>
  <si>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</si>
  <si>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</si>
  <si>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</si>
  <si>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</si>
  <si>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</si>
  <si>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</si>
  <si>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</si>
  <si>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</si>
  <si>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</si>
  <si>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</si>
  <si>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</si>
  <si>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</si>
  <si>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</si>
  <si>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</si>
  <si>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</si>
  <si>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</si>
  <si>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</si>
  <si>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</si>
  <si>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</si>
  <si>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</si>
  <si>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</si>
  <si>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</si>
  <si>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</si>
  <si>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</si>
  <si>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</si>
  <si>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</si>
  <si>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</si>
  <si>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</si>
  <si>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</si>
  <si>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</si>
  <si>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</si>
  <si>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</si>
  <si>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</si>
  <si>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</si>
  <si>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</si>
  <si>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</si>
  <si>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</si>
  <si>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</si>
  <si>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</si>
  <si>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</si>
  <si>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</si>
  <si>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</si>
  <si>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</si>
  <si>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</si>
  <si>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</si>
  <si>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</si>
  <si>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</si>
  <si>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</si>
  <si>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</si>
  <si>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</si>
  <si>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</si>
  <si>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</si>
  <si>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</si>
  <si>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</si>
  <si>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</si>
  <si>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</si>
  <si>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</si>
  <si>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</si>
  <si>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</si>
  <si>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</si>
  <si>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</si>
  <si>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</si>
  <si>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</si>
  <si>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</si>
  <si>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</si>
  <si>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</si>
  <si>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</si>
  <si>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</si>
  <si>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</si>
  <si>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</si>
  <si>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</si>
  <si>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</si>
  <si>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</si>
  <si>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</si>
  <si>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</si>
  <si>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</si>
  <si>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</si>
  <si>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</si>
  <si>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</si>
  <si>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</si>
  <si>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</si>
  <si>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</si>
  <si>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</si>
  <si>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</si>
  <si>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</si>
  <si>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</si>
  <si>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</si>
  <si>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</si>
  <si>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</si>
  <si>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</si>
  <si>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</si>
  <si>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</si>
  <si>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</si>
  <si>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</si>
  <si>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</si>
  <si>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</si>
  <si>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</si>
  <si>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</si>
  <si>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</si>
  <si>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</si>
  <si>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</si>
  <si>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</si>
  <si>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</si>
  <si>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</si>
  <si>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</si>
  <si>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</si>
  <si>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</si>
  <si>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</si>
  <si>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</si>
  <si>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</si>
  <si>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</si>
  <si>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</si>
  <si>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</si>
  <si>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</si>
  <si>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</si>
  <si>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</si>
  <si>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</si>
  <si>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</si>
  <si>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</si>
  <si>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</si>
  <si>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</si>
  <si>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</si>
  <si>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</si>
  <si>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</si>
  <si>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</si>
  <si>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</si>
  <si>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</si>
  <si>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</si>
  <si>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</si>
  <si>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</si>
  <si>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</si>
  <si>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</si>
  <si>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</si>
  <si>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</si>
  <si>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</si>
  <si>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</si>
  <si>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</si>
  <si>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</si>
  <si>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</si>
  <si>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</si>
  <si>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</si>
  <si>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</si>
  <si>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</si>
  <si>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</si>
  <si>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</si>
  <si>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</si>
  <si>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</si>
  <si>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</si>
  <si>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</si>
  <si>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</si>
  <si>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</si>
  <si>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</si>
  <si>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</si>
  <si>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</si>
  <si>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</si>
  <si>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</si>
  <si>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</si>
  <si>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</si>
  <si>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</si>
  <si>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</si>
  <si>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</si>
  <si>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</si>
  <si>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</si>
  <si>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</si>
  <si>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</si>
  <si>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</si>
  <si>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</si>
  <si>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</si>
  <si>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</si>
  <si>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</si>
  <si>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</si>
  <si>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</si>
  <si>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</si>
  <si>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</si>
  <si>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</si>
  <si>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</si>
  <si>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</si>
  <si>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</si>
  <si>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</si>
  <si>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</si>
  <si>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</si>
  <si>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</si>
  <si>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</si>
  <si>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</si>
  <si>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</si>
  <si>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</si>
  <si>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</si>
  <si>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</si>
  <si>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</si>
  <si>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</si>
  <si>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</si>
  <si>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</si>
  <si>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</si>
  <si>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</si>
  <si>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</si>
  <si>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</si>
  <si>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</si>
  <si>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</si>
  <si>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</si>
  <si>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</si>
  <si>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</si>
  <si>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</si>
  <si>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</si>
  <si>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</si>
  <si>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</si>
  <si>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</si>
  <si>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</si>
  <si>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</si>
  <si>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</si>
  <si>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</si>
  <si>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</si>
  <si>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</si>
  <si>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</si>
  <si>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</si>
  <si>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</si>
  <si>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</si>
  <si>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</si>
  <si>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</si>
  <si>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</si>
  <si>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</si>
  <si>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</si>
  <si>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</si>
  <si>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</si>
  <si>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</si>
  <si>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</si>
  <si>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</si>
  <si>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</si>
  <si>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</si>
  <si>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</si>
  <si>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</si>
  <si>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</si>
  <si>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</si>
  <si>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</si>
  <si>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</si>
  <si>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</si>
  <si>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</si>
  <si>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</si>
  <si>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</si>
  <si>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</si>
  <si>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</si>
  <si>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</si>
  <si>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</si>
  <si>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</si>
  <si>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</si>
  <si>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</si>
  <si>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</si>
  <si>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</si>
  <si>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</si>
  <si>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</si>
  <si>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</si>
  <si>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</si>
  <si>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</si>
  <si>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</si>
  <si>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</si>
  <si>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</si>
  <si>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</si>
  <si>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</si>
  <si>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</si>
  <si>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</si>
  <si>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</si>
  <si>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</si>
  <si>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</si>
  <si>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</si>
  <si>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</si>
  <si>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</si>
  <si>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</si>
  <si>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</si>
  <si>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</si>
  <si>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</si>
  <si>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</si>
  <si>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</si>
  <si>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</si>
  <si>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</si>
  <si>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</si>
  <si>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</si>
  <si>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</si>
  <si>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</si>
  <si>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</si>
  <si>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</si>
  <si>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</si>
  <si>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</si>
  <si>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</si>
  <si>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</si>
  <si>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</si>
  <si>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</si>
  <si>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</si>
  <si>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</si>
  <si>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</si>
  <si>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</si>
  <si>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</si>
  <si>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</si>
  <si>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</si>
  <si>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</si>
  <si>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</si>
  <si>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</si>
  <si>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</si>
  <si>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</si>
  <si>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</si>
  <si>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</si>
  <si>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</si>
  <si>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</si>
  <si>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</si>
  <si>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</si>
  <si>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</si>
  <si>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</si>
  <si>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</si>
  <si>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</si>
  <si>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</si>
  <si>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</si>
  <si>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</si>
  <si>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</si>
  <si>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</si>
  <si>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</si>
  <si>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</si>
  <si>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</si>
  <si>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</si>
  <si>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</si>
  <si>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</si>
  <si>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</si>
  <si>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</si>
  <si>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</si>
  <si>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</si>
  <si>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</si>
  <si>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</si>
  <si>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</si>
  <si>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</si>
  <si>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</si>
  <si>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</si>
  <si>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</si>
  <si>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</si>
  <si>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</si>
  <si>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</si>
  <si>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</si>
  <si>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</si>
  <si>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</si>
  <si>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</si>
  <si>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</si>
  <si>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</si>
  <si>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</si>
  <si>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</si>
  <si>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</si>
  <si>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</si>
  <si>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</si>
  <si>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</si>
  <si>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</si>
  <si>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</si>
  <si>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</si>
  <si>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</si>
  <si>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</si>
  <si>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</si>
  <si>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</si>
  <si>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</si>
  <si>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</si>
  <si>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</si>
  <si>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</si>
  <si>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</si>
  <si>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</si>
  <si>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</si>
  <si>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</si>
  <si>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</si>
  <si>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</si>
  <si>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</si>
  <si>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</si>
  <si>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</si>
  <si>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</si>
  <si>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</si>
  <si>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</si>
  <si>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</si>
  <si>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</si>
  <si>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</si>
  <si>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</si>
  <si>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</si>
  <si>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</si>
  <si>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</si>
  <si>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</si>
  <si>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</si>
  <si>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</si>
  <si>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</si>
  <si>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</si>
  <si>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</si>
  <si>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</si>
  <si>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</si>
  <si>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</si>
  <si>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</si>
  <si>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</si>
  <si>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</si>
  <si>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</si>
  <si>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</si>
  <si>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</si>
  <si>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</si>
  <si>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</si>
  <si>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</si>
  <si>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</si>
  <si>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</si>
  <si>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</si>
  <si>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</si>
  <si>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</si>
  <si>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</si>
  <si>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</si>
  <si>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</si>
  <si>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</si>
  <si>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</si>
  <si>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</si>
  <si>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</si>
  <si>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</si>
  <si>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</si>
  <si>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</si>
  <si>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</si>
  <si>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</si>
  <si>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</si>
  <si>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</si>
  <si>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</si>
  <si>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</si>
  <si>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</si>
  <si>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</si>
  <si>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</si>
  <si>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</si>
  <si>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</si>
  <si>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</si>
  <si>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</si>
  <si>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</si>
  <si>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</si>
  <si>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</si>
  <si>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</si>
  <si>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</si>
  <si>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</si>
  <si>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</si>
  <si>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</si>
  <si>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</si>
  <si>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</si>
  <si>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</si>
  <si>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</si>
  <si>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</si>
  <si>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</si>
  <si>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</si>
  <si>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</si>
  <si>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</si>
  <si>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</si>
  <si>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</si>
  <si>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</si>
  <si>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</si>
  <si>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</si>
  <si>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</si>
  <si>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</si>
  <si>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</si>
  <si>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</si>
  <si>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</si>
  <si>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</si>
  <si>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</si>
  <si>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</si>
  <si>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</si>
  <si>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</si>
  <si>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</si>
  <si>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</si>
  <si>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</si>
  <si>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</si>
  <si>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</si>
  <si>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</si>
  <si>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</si>
  <si>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</si>
  <si>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</si>
  <si>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</si>
  <si>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</si>
  <si>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</si>
  <si>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</si>
  <si>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</si>
  <si>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</si>
  <si>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</si>
  <si>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</si>
  <si>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</si>
  <si>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</si>
  <si>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</si>
  <si>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</si>
  <si>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</si>
  <si>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</si>
  <si>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</si>
  <si>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</si>
  <si>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</si>
  <si>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</si>
  <si>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</si>
  <si>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</si>
  <si>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</si>
  <si>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</si>
  <si>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</si>
  <si>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</si>
  <si>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</si>
  <si>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</si>
  <si>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</si>
  <si>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</si>
  <si>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</si>
  <si>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</si>
  <si>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</si>
  <si>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</si>
  <si>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</si>
  <si>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</si>
  <si>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</si>
  <si>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</si>
  <si>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</si>
  <si>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</si>
  <si>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</si>
  <si>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</si>
  <si>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</si>
  <si>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</si>
  <si>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</si>
  <si>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</si>
  <si>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</si>
  <si>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</si>
  <si>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</si>
  <si>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</si>
  <si>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</si>
  <si>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</si>
  <si>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</si>
  <si>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</si>
  <si>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</si>
  <si>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</si>
  <si>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</si>
  <si>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</si>
  <si>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</si>
  <si>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</si>
  <si>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</si>
  <si>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</si>
  <si>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</si>
  <si>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</si>
  <si>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</si>
  <si>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</si>
  <si>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</si>
  <si>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</si>
  <si>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</si>
  <si>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</si>
  <si>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</si>
  <si>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</si>
  <si>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</si>
  <si>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</si>
  <si>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</si>
  <si>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</si>
  <si>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</si>
  <si>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</si>
  <si>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</si>
  <si>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</si>
  <si>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</si>
  <si>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</si>
  <si>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</si>
  <si>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</si>
  <si>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</si>
  <si>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</si>
  <si>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</si>
  <si>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</si>
  <si>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</si>
  <si>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</si>
  <si>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</si>
  <si>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</si>
  <si>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</si>
  <si>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</si>
  <si>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</si>
  <si>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</si>
  <si>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</si>
  <si>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</si>
  <si>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</si>
  <si>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</si>
  <si>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</si>
  <si>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</si>
  <si>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</si>
  <si>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</si>
  <si>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</si>
  <si>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</si>
  <si>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</si>
  <si>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</si>
  <si>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</si>
  <si>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</si>
  <si>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</si>
  <si>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</si>
  <si>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</si>
  <si>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</si>
  <si>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</si>
  <si>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</si>
  <si>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</si>
  <si>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</si>
  <si>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</si>
  <si>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</si>
  <si>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</si>
  <si>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</si>
  <si>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</si>
  <si>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</si>
  <si>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</si>
  <si>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</si>
  <si>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</si>
  <si>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</si>
  <si>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</si>
  <si>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</si>
  <si>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</si>
  <si>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</si>
  <si>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</si>
  <si>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</si>
  <si>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</si>
  <si>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</si>
  <si>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</si>
  <si>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</si>
  <si>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</si>
  <si>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</si>
  <si>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</si>
  <si>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</si>
  <si>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</si>
  <si>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</si>
  <si>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</si>
  <si>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</si>
  <si>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</si>
  <si>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</si>
  <si>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</si>
  <si>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</si>
  <si>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</si>
  <si>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</si>
  <si>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</si>
  <si>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</si>
  <si>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</si>
  <si>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</si>
  <si>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</si>
  <si>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</si>
  <si>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</si>
  <si>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</si>
  <si>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</si>
  <si>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</si>
  <si>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</si>
  <si>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</si>
  <si>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</si>
  <si>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</si>
  <si>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</si>
  <si>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</si>
  <si>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</si>
  <si>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</si>
  <si>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</si>
  <si>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</si>
  <si>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</si>
  <si>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</si>
  <si>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</si>
  <si>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</si>
  <si>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</si>
  <si>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</si>
  <si>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</si>
  <si>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</si>
  <si>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</si>
  <si>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</si>
  <si>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</si>
  <si>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</si>
  <si>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</si>
  <si>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</si>
  <si>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</si>
  <si>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</si>
  <si>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</si>
  <si>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</si>
  <si>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</si>
  <si>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</si>
  <si>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</si>
  <si>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</si>
  <si>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</si>
  <si>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</si>
  <si>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</si>
  <si>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</si>
  <si>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</si>
  <si>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</si>
  <si>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</si>
  <si>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</si>
  <si>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</si>
  <si>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</si>
  <si>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</si>
  <si>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</si>
  <si>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</si>
  <si>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</si>
  <si>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</si>
  <si>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</si>
  <si>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</si>
  <si>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</si>
  <si>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</si>
  <si>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</si>
  <si>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</si>
  <si>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</si>
  <si>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</si>
  <si>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</si>
  <si>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</si>
  <si>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</si>
  <si>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</si>
  <si>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</si>
  <si>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</si>
  <si>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</si>
  <si>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</si>
  <si>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</si>
  <si>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</si>
  <si>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</si>
  <si>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</si>
  <si>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</si>
  <si>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</si>
  <si>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</si>
  <si>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</si>
  <si>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</si>
  <si>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</si>
  <si>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</si>
  <si>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</si>
  <si>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</si>
  <si>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</si>
  <si>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</si>
  <si>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</si>
  <si>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</si>
  <si>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</si>
  <si>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</si>
  <si>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</si>
  <si>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</si>
  <si>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</si>
  <si>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</si>
  <si>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</si>
  <si>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b1158</t>
  </si>
  <si>
    <t>d1036</t>
  </si>
  <si>
    <t>c1336</t>
  </si>
  <si>
    <t>30042017.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</si>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</sst>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7607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42855</v>
      </c>
      <c r="M6" s="1021"/>
      <c r="N6" s="1046" t="s">
        <v>1019</v>
      </c>
      <c r="O6" s="1010"/>
      <c r="P6" s="1047">
        <f>OTCHET!F9</f>
        <v>42855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42855</v>
      </c>
      <c r="H9" s="1021"/>
      <c r="I9" s="1071">
        <f>+L4</f>
        <v>2017</v>
      </c>
      <c r="J9" s="1072">
        <f>+L6</f>
        <v>42855</v>
      </c>
      <c r="K9" s="1073"/>
      <c r="L9" s="1074">
        <f>+L6</f>
        <v>42855</v>
      </c>
      <c r="M9" s="1073"/>
      <c r="N9" s="1075">
        <f>+L6</f>
        <v>42855</v>
      </c>
      <c r="O9" s="1076"/>
      <c r="P9" s="1077">
        <f>+L4</f>
        <v>2017</v>
      </c>
      <c r="Q9" s="1075">
        <f>+L6</f>
        <v>42855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203910</v>
      </c>
      <c r="J50" s="1104">
        <f>+IF(OR($P$2=98,$P$2=42,$P$2=96,$P$2=97),$Q50,0)</f>
        <v>77421</v>
      </c>
      <c r="K50" s="1097"/>
      <c r="L50" s="1104">
        <f>+IF($P$2=33,$Q50,0)</f>
        <v>0</v>
      </c>
      <c r="M50" s="1097"/>
      <c r="N50" s="1134">
        <f>+ROUND(+G50+J50+L50,0)</f>
        <v>77421</v>
      </c>
      <c r="O50" s="1099"/>
      <c r="P50" s="1103">
        <f>+ROUND(OTCHET!E204-SUM(OTCHET!E216:E218)+OTCHET!E271+IF(+OR(OTCHET!$F$12=5500,OTCHET!$F$12=5600),0,+OTCHET!E297),0)</f>
        <v>203910</v>
      </c>
      <c r="Q50" s="1104">
        <f>+ROUND(OTCHET!L204-SUM(OTCHET!L216:L218)+OTCHET!L271+IF(+OR(OTCHET!$F$12=5500,OTCHET!$F$12=5600),0,+OTCHET!L297),0)</f>
        <v>77421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61717</v>
      </c>
      <c r="J53" s="1122">
        <f>+IF(OR($P$2=98,$P$2=42,$P$2=96,$P$2=97),$Q53,0)</f>
        <v>55960</v>
      </c>
      <c r="K53" s="1097"/>
      <c r="L53" s="1122">
        <f>+IF($P$2=33,$Q53,0)</f>
        <v>0</v>
      </c>
      <c r="M53" s="1097"/>
      <c r="N53" s="1123">
        <f>+ROUND(+G53+J53+L53,0)</f>
        <v>55960</v>
      </c>
      <c r="O53" s="1099"/>
      <c r="P53" s="1121">
        <f>+ROUND(OTCHET!E186+OTCHET!E189,0)</f>
        <v>61717</v>
      </c>
      <c r="Q53" s="1122">
        <f>+ROUND(OTCHET!L186+OTCHET!L189,0)</f>
        <v>55960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11702</v>
      </c>
      <c r="J54" s="1122">
        <f>+IF(OR($P$2=98,$P$2=42,$P$2=96,$P$2=97),$Q54,0)</f>
        <v>11160</v>
      </c>
      <c r="K54" s="1097"/>
      <c r="L54" s="1122">
        <f>+IF($P$2=33,$Q54,0)</f>
        <v>0</v>
      </c>
      <c r="M54" s="1097"/>
      <c r="N54" s="1123">
        <f>+ROUND(+G54+J54+L54,0)</f>
        <v>11160</v>
      </c>
      <c r="O54" s="1099"/>
      <c r="P54" s="1121">
        <f>+ROUND(OTCHET!E195+OTCHET!E203,0)</f>
        <v>11702</v>
      </c>
      <c r="Q54" s="1122">
        <f>+ROUND(OTCHET!L195+OTCHET!L203,0)</f>
        <v>11160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277329</v>
      </c>
      <c r="J55" s="1210">
        <f>+ROUND(+SUM(J50:J54),0)</f>
        <v>144541</v>
      </c>
      <c r="K55" s="1097"/>
      <c r="L55" s="1210">
        <f>+ROUND(+SUM(L50:L54),0)</f>
        <v>0</v>
      </c>
      <c r="M55" s="1097"/>
      <c r="N55" s="1211">
        <f>+ROUND(+SUM(N50:N54),0)</f>
        <v>144541</v>
      </c>
      <c r="O55" s="1099"/>
      <c r="P55" s="1209">
        <f>+ROUND(+SUM(P50:P54),0)</f>
        <v>277329</v>
      </c>
      <c r="Q55" s="1210">
        <f>+ROUND(+SUM(Q50:Q54),0)</f>
        <v>144541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3204</v>
      </c>
      <c r="J58" s="1122">
        <f>+IF(OR($P$2=98,$P$2=42,$P$2=96,$P$2=97),$Q58,0)</f>
        <v>3204</v>
      </c>
      <c r="K58" s="1097"/>
      <c r="L58" s="1122">
        <f>+IF($P$2=33,$Q58,0)</f>
        <v>0</v>
      </c>
      <c r="M58" s="1097"/>
      <c r="N58" s="1123">
        <f>+ROUND(+G58+J58+L58,0)</f>
        <v>3204</v>
      </c>
      <c r="O58" s="1099"/>
      <c r="P58" s="1121">
        <f>+ROUND(+OTCHET!E275+OTCHET!E276,0)</f>
        <v>3204</v>
      </c>
      <c r="Q58" s="1122">
        <f>+ROUND(+OTCHET!L275+OTCHET!L276,0)</f>
        <v>3204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3204</v>
      </c>
      <c r="J62" s="1210">
        <f>+ROUND(+SUM(J57:J60),0)</f>
        <v>3204</v>
      </c>
      <c r="K62" s="1097"/>
      <c r="L62" s="1210">
        <f>+ROUND(+SUM(L57:L60),0)</f>
        <v>0</v>
      </c>
      <c r="M62" s="1097"/>
      <c r="N62" s="1211">
        <f>+ROUND(+SUM(N57:N60),0)</f>
        <v>3204</v>
      </c>
      <c r="O62" s="1099"/>
      <c r="P62" s="1209">
        <f>+ROUND(+SUM(P57:P60),0)</f>
        <v>3204</v>
      </c>
      <c r="Q62" s="1210">
        <f>+ROUND(+SUM(Q57:Q60),0)</f>
        <v>3204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11264</v>
      </c>
      <c r="J68" s="1104">
        <f>+IF(OR($P$2=98,$P$2=42,$P$2=96,$P$2=97),$Q68,0)</f>
        <v>5632</v>
      </c>
      <c r="K68" s="1097"/>
      <c r="L68" s="1104">
        <f>+IF($P$2=33,$Q68,0)</f>
        <v>0</v>
      </c>
      <c r="M68" s="1097"/>
      <c r="N68" s="1134">
        <f>+ROUND(+G68+J68+L68,0)</f>
        <v>5632</v>
      </c>
      <c r="O68" s="1099"/>
      <c r="P68" s="1103">
        <f>+ROUND(+SUM(OTCHET!E255:E258)+IF(+OR(OTCHET!$F$12=5500,OTCHET!$F$12=5600),+OTCHET!E297,0),0)</f>
        <v>11264</v>
      </c>
      <c r="Q68" s="1104">
        <f>+ROUND(+SUM(OTCHET!L255:L258)+IF(+OR(OTCHET!$F$12=5500,OTCHET!$F$12=5600),+OTCHET!L297,0),0)</f>
        <v>5632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11264</v>
      </c>
      <c r="J70" s="1210">
        <f>+ROUND(+SUM(J68:J69),0)</f>
        <v>5632</v>
      </c>
      <c r="K70" s="1097"/>
      <c r="L70" s="1210">
        <f>+ROUND(+SUM(L68:L69),0)</f>
        <v>0</v>
      </c>
      <c r="M70" s="1097"/>
      <c r="N70" s="1211">
        <f>+ROUND(+SUM(N68:N69),0)</f>
        <v>5632</v>
      </c>
      <c r="O70" s="1099"/>
      <c r="P70" s="1209">
        <f>+ROUND(+SUM(P68:P69),0)</f>
        <v>11264</v>
      </c>
      <c r="Q70" s="1210">
        <f>+ROUND(+SUM(Q68:Q69),0)</f>
        <v>5632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291797</v>
      </c>
      <c r="J76" s="1235">
        <f>+ROUND(J55+J62+J66+J70+J74,0)</f>
        <v>153377</v>
      </c>
      <c r="K76" s="1097"/>
      <c r="L76" s="1235">
        <f>+ROUND(L55+L62+L66+L70+L74,0)</f>
        <v>0</v>
      </c>
      <c r="M76" s="1097"/>
      <c r="N76" s="1236">
        <f>+ROUND(N55+N62+N66+N70+N74,0)</f>
        <v>153377</v>
      </c>
      <c r="O76" s="1099"/>
      <c r="P76" s="1233">
        <f>+ROUND(P55+P62+P66+P70+P74,0)</f>
        <v>291797</v>
      </c>
      <c r="Q76" s="1234">
        <f>+ROUND(Q55+Q62+Q66+Q70+Q74,0)</f>
        <v>153377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155267</v>
      </c>
      <c r="J78" s="1110">
        <f>+IF(OR($P$2=98,$P$2=42,$P$2=96,$P$2=97),$Q78,0)</f>
        <v>155267</v>
      </c>
      <c r="K78" s="1097"/>
      <c r="L78" s="1110">
        <f>+IF($P$2=33,$Q78,0)</f>
        <v>0</v>
      </c>
      <c r="M78" s="1097"/>
      <c r="N78" s="1111">
        <f>+ROUND(+G78+J78+L78,0)</f>
        <v>155267</v>
      </c>
      <c r="O78" s="1099"/>
      <c r="P78" s="1109">
        <f>+ROUND(OTCHET!E415,0)</f>
        <v>155267</v>
      </c>
      <c r="Q78" s="1110">
        <f>+ROUND(OTCHET!L415,0)</f>
        <v>155267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155267</v>
      </c>
      <c r="J80" s="1244">
        <f>+ROUND(J78+J79,0)</f>
        <v>155267</v>
      </c>
      <c r="K80" s="1097"/>
      <c r="L80" s="1244">
        <f>+ROUND(L78+L79,0)</f>
        <v>0</v>
      </c>
      <c r="M80" s="1097"/>
      <c r="N80" s="1245">
        <f>+ROUND(N78+N79,0)</f>
        <v>155267</v>
      </c>
      <c r="O80" s="1099"/>
      <c r="P80" s="1243">
        <f>+ROUND(P78+P79,0)</f>
        <v>155267</v>
      </c>
      <c r="Q80" s="1244">
        <f>+ROUND(Q78+Q79,0)</f>
        <v>155267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-136530</v>
      </c>
      <c r="J82" s="1257">
        <f>+ROUND(J47,0)-ROUND(J76,0)+ROUND(J80,0)</f>
        <v>1890</v>
      </c>
      <c r="K82" s="1097"/>
      <c r="L82" s="1257">
        <f>+ROUND(L47,0)-ROUND(L76,0)+ROUND(L80,0)</f>
        <v>0</v>
      </c>
      <c r="M82" s="1097"/>
      <c r="N82" s="1258">
        <f>+ROUND(N47,0)-ROUND(N76,0)+ROUND(N80,0)</f>
        <v>1890</v>
      </c>
      <c r="O82" s="1259"/>
      <c r="P82" s="1256">
        <f>+ROUND(P47,0)-ROUND(P76,0)+ROUND(P80,0)</f>
        <v>-136530</v>
      </c>
      <c r="Q82" s="1257">
        <f>+ROUND(Q47,0)-ROUND(Q76,0)+ROUND(Q80,0)</f>
        <v>1890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136530</v>
      </c>
      <c r="J83" s="1265">
        <f>+ROUND(J100,0)+ROUND(J119,0)+ROUND(J125,0)-ROUND(J130,0)</f>
        <v>-1890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-1890</v>
      </c>
      <c r="O83" s="1259"/>
      <c r="P83" s="1264">
        <f>+ROUND(P100,0)+ROUND(P119,0)+ROUND(P125,0)-ROUND(P130,0)</f>
        <v>136530</v>
      </c>
      <c r="Q83" s="1265">
        <f>+ROUND(Q100,0)+ROUND(Q119,0)+ROUND(Q125,0)-ROUND(Q130,0)</f>
        <v>-1890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37778</v>
      </c>
      <c r="J122" s="1122">
        <f>+IF(OR($P$2=98,$P$2=42,$P$2=96,$P$2=97),$Q122,0)</f>
        <v>11890</v>
      </c>
      <c r="K122" s="1097"/>
      <c r="L122" s="1122">
        <f>+IF($P$2=33,$Q122,0)</f>
        <v>0</v>
      </c>
      <c r="M122" s="1097"/>
      <c r="N122" s="1123">
        <f>+ROUND(+G122+J122+L122,0)</f>
        <v>11890</v>
      </c>
      <c r="O122" s="1099"/>
      <c r="P122" s="1121">
        <f>+ROUND(OTCHET!E520,0)</f>
        <v>37778</v>
      </c>
      <c r="Q122" s="1122">
        <f>+ROUND(OTCHET!L520,0)</f>
        <v>11890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37778</v>
      </c>
      <c r="J125" s="1244">
        <f>+ROUND(+SUM(J121:J124),0)</f>
        <v>11890</v>
      </c>
      <c r="K125" s="1097"/>
      <c r="L125" s="1244">
        <f>+ROUND(+SUM(L121:L124),0)</f>
        <v>0</v>
      </c>
      <c r="M125" s="1097"/>
      <c r="N125" s="1245">
        <f>+ROUND(+SUM(N121:N124),0)</f>
        <v>11890</v>
      </c>
      <c r="O125" s="1099"/>
      <c r="P125" s="1243">
        <f>+ROUND(+SUM(P121:P124),0)</f>
        <v>37778</v>
      </c>
      <c r="Q125" s="1244">
        <f>+ROUND(+SUM(Q121:Q124),0)</f>
        <v>11890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98752</v>
      </c>
      <c r="J127" s="1110">
        <f>+IF(OR($P$2=98,$P$2=42,$P$2=96,$P$2=97),$Q127,0)</f>
        <v>98752</v>
      </c>
      <c r="K127" s="1097"/>
      <c r="L127" s="1110">
        <f>+IF($P$2=33,$Q127,0)</f>
        <v>0</v>
      </c>
      <c r="M127" s="1097"/>
      <c r="N127" s="1111">
        <f>+ROUND(+G127+J127+L127,0)</f>
        <v>98752</v>
      </c>
      <c r="O127" s="1099"/>
      <c r="P127" s="1109">
        <f>+ROUND(+SUM(OTCHET!E563:E568)+SUM(OTCHET!E577:E578)+IF(AND(OTCHET!$F$12=9900,+OTCHET!$E$15=0),0,SUM(OTCHET!E583:E584)),0)</f>
        <v>98752</v>
      </c>
      <c r="Q127" s="1110">
        <f>+ROUND(+SUM(OTCHET!L563:L568)+SUM(OTCHET!L577:L578)+IF(AND(OTCHET!$F$12=9900,+OTCHET!$E$15=0),0,SUM(OTCHET!L583:L584)),0)</f>
        <v>98752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112532</v>
      </c>
      <c r="K129" s="1097"/>
      <c r="L129" s="1122">
        <f>+IF($P$2=33,$Q129,0)</f>
        <v>0</v>
      </c>
      <c r="M129" s="1097"/>
      <c r="N129" s="1123">
        <f>+ROUND(+G129+J129+L129,0)</f>
        <v>112532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112532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-98752</v>
      </c>
      <c r="J130" s="1297">
        <f>+ROUND(+J129-J127-J128,0)</f>
        <v>13780</v>
      </c>
      <c r="K130" s="1097"/>
      <c r="L130" s="1297">
        <f>+ROUND(+L129-L127-L128,0)</f>
        <v>0</v>
      </c>
      <c r="M130" s="1097"/>
      <c r="N130" s="1298">
        <f>+ROUND(+N129-N127-N128,0)</f>
        <v>13780</v>
      </c>
      <c r="O130" s="1099"/>
      <c r="P130" s="1296">
        <f>+ROUND(+P129-P127-P128,0)</f>
        <v>-98752</v>
      </c>
      <c r="Q130" s="1297">
        <f>+ROUND(+Q129-Q127-Q128,0)</f>
        <v>13780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30042017.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42855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291797</v>
      </c>
      <c r="F38" s="848">
        <f>SUM(F39:F53)-F44-F46-F51-F52</f>
        <v>153377</v>
      </c>
      <c r="G38" s="849">
        <f>SUM(G39:G53)-G44-G46-G51-G52</f>
        <v>28007</v>
      </c>
      <c r="H38" s="850">
        <f>SUM(H39:H53)-H44-H46-H51-H52</f>
        <v>125370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21441</v>
      </c>
      <c r="F39" s="771">
        <f aca="true" t="shared" si="1" ref="F39:F53">+G39+H39+I39</f>
        <v>18948</v>
      </c>
      <c r="G39" s="772">
        <f>OTCHET!I186</f>
        <v>14690</v>
      </c>
      <c r="H39" s="773">
        <f>OTCHET!J186</f>
        <v>4258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40276</v>
      </c>
      <c r="F40" s="816">
        <f t="shared" si="1"/>
        <v>37012</v>
      </c>
      <c r="G40" s="817">
        <f>OTCHET!I189</f>
        <v>941</v>
      </c>
      <c r="H40" s="818">
        <f>OTCHET!J189</f>
        <v>36071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11702</v>
      </c>
      <c r="F41" s="816">
        <f t="shared" si="1"/>
        <v>11160</v>
      </c>
      <c r="G41" s="817">
        <f>+OTCHET!I195+OTCHET!I203</f>
        <v>3439</v>
      </c>
      <c r="H41" s="818">
        <f>+OTCHET!J195+OTCHET!J203</f>
        <v>7721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203910</v>
      </c>
      <c r="F42" s="816">
        <f t="shared" si="1"/>
        <v>77421</v>
      </c>
      <c r="G42" s="817">
        <f>+OTCHET!I204+OTCHET!I222+OTCHET!I271</f>
        <v>3305</v>
      </c>
      <c r="H42" s="818">
        <f>+OTCHET!J204+OTCHET!J222+OTCHET!J271</f>
        <v>74116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11264</v>
      </c>
      <c r="F45" s="868">
        <f t="shared" si="1"/>
        <v>5632</v>
      </c>
      <c r="G45" s="869">
        <f>+OTCHET!I255+OTCHET!I256+OTCHET!I257+OTCHET!I258</f>
        <v>5632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11264</v>
      </c>
      <c r="F46" s="862">
        <f t="shared" si="1"/>
        <v>5632</v>
      </c>
      <c r="G46" s="863">
        <f>+OTCHET!I256</f>
        <v>5632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3204</v>
      </c>
      <c r="F48" s="816">
        <f t="shared" si="1"/>
        <v>3204</v>
      </c>
      <c r="G48" s="817">
        <f>OTCHET!I275+OTCHET!I276+OTCHET!I284+OTCHET!I287</f>
        <v>0</v>
      </c>
      <c r="H48" s="818">
        <f>OTCHET!J275+OTCHET!J276+OTCHET!J284+OTCHET!J287</f>
        <v>3204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155267</v>
      </c>
      <c r="F54" s="894">
        <f>+F55+F56+F60</f>
        <v>155267</v>
      </c>
      <c r="G54" s="895">
        <f>+G55+G56+G60</f>
        <v>16117</v>
      </c>
      <c r="H54" s="896">
        <f>+H55+H56+H60</f>
        <v>139150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155267</v>
      </c>
      <c r="F56" s="903">
        <f t="shared" si="2"/>
        <v>155267</v>
      </c>
      <c r="G56" s="904">
        <f>+OTCHET!I379+OTCHET!I387+OTCHET!I392+OTCHET!I395+OTCHET!I398+OTCHET!I401+OTCHET!I402+OTCHET!I405+OTCHET!I418+OTCHET!I419+OTCHET!I420+OTCHET!I421+OTCHET!I422</f>
        <v>16117</v>
      </c>
      <c r="H56" s="905">
        <f>+OTCHET!J379+OTCHET!J387+OTCHET!J392+OTCHET!J395+OTCHET!J398+OTCHET!J401+OTCHET!J402+OTCHET!J405+OTCHET!J418+OTCHET!J419+OTCHET!J420+OTCHET!J421+OTCHET!J422</f>
        <v>139150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-136530</v>
      </c>
      <c r="F62" s="929">
        <f>+F22-F38+F54-F61</f>
        <v>1890</v>
      </c>
      <c r="G62" s="930">
        <f>+G22-G38+G54-G61</f>
        <v>-11890</v>
      </c>
      <c r="H62" s="931">
        <f>+H22-H38+H54-H61</f>
        <v>13780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136530</v>
      </c>
      <c r="F64" s="939">
        <f>SUM(+F66+F74+F75+F82+F83+F84+F87+F88+F89+F90+F91+F92+F93)</f>
        <v>-1890</v>
      </c>
      <c r="G64" s="940">
        <f>SUM(+G66+G74+G75+G82+G83+G84+G87+G88+G89+G90+G91+G92+G93)</f>
        <v>11890</v>
      </c>
      <c r="H64" s="941">
        <f>SUM(+H66+H74+H75+H82+H83+H84+H87+H88+H89+H90+H91+H92+H93)</f>
        <v>-13780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37778</v>
      </c>
      <c r="F84" s="907">
        <f>+F85+F86</f>
        <v>11890</v>
      </c>
      <c r="G84" s="908">
        <f>+G85+G86</f>
        <v>11890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37778</v>
      </c>
      <c r="F86" s="965">
        <f t="shared" si="5"/>
        <v>11890</v>
      </c>
      <c r="G86" s="966">
        <f>+OTCHET!I517+OTCHET!I520+OTCHET!I540</f>
        <v>11890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98752</v>
      </c>
      <c r="F88" s="903">
        <f t="shared" si="5"/>
        <v>98752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98752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-112532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-112532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Антоанета Трифонова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Антоанета Трифонова</v>
      </c>
      <c r="F112" s="1752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75" zoomScaleNormal="75" zoomScalePageLayoutView="0" workbookViewId="0" topLeftCell="B594">
      <selection activeCell="E607" sqref="E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/>
      <c r="C9" s="1799"/>
      <c r="D9" s="1800"/>
      <c r="E9" s="115">
        <v>42736</v>
      </c>
      <c r="F9" s="116">
        <v>42855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април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Симеоновград</v>
      </c>
      <c r="C12" s="1802"/>
      <c r="D12" s="1803"/>
      <c r="E12" s="118" t="s">
        <v>983</v>
      </c>
      <c r="F12" s="1591" t="s">
        <v>1652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65" t="s">
        <v>2042</v>
      </c>
      <c r="F19" s="1766"/>
      <c r="G19" s="1766"/>
      <c r="H19" s="1767"/>
      <c r="I19" s="1788" t="s">
        <v>2043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9">
        <f>$B$9</f>
        <v>0</v>
      </c>
      <c r="C175" s="1780"/>
      <c r="D175" s="1781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Симеоновград</v>
      </c>
      <c r="C178" s="1802"/>
      <c r="D178" s="1803"/>
      <c r="E178" s="232" t="s">
        <v>908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65" t="s">
        <v>2044</v>
      </c>
      <c r="F182" s="1766"/>
      <c r="G182" s="1766"/>
      <c r="H182" s="1767"/>
      <c r="I182" s="1768" t="s">
        <v>2045</v>
      </c>
      <c r="J182" s="1769"/>
      <c r="K182" s="1769"/>
      <c r="L182" s="177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1" t="s">
        <v>761</v>
      </c>
      <c r="D186" s="1772"/>
      <c r="E186" s="274">
        <f aca="true" t="shared" si="42" ref="E186:L186">SUMIF($B$603:$B$12309,$B186,E$603:E$12309)</f>
        <v>21441</v>
      </c>
      <c r="F186" s="275">
        <f t="shared" si="42"/>
        <v>17183</v>
      </c>
      <c r="G186" s="276">
        <f t="shared" si="42"/>
        <v>4258</v>
      </c>
      <c r="H186" s="277">
        <f t="shared" si="42"/>
        <v>0</v>
      </c>
      <c r="I186" s="275">
        <f t="shared" si="42"/>
        <v>14690</v>
      </c>
      <c r="J186" s="276">
        <f t="shared" si="42"/>
        <v>4258</v>
      </c>
      <c r="K186" s="277">
        <f t="shared" si="42"/>
        <v>0</v>
      </c>
      <c r="L186" s="274">
        <f t="shared" si="42"/>
        <v>18948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18155</v>
      </c>
      <c r="F187" s="283">
        <f t="shared" si="44"/>
        <v>17183</v>
      </c>
      <c r="G187" s="284">
        <f t="shared" si="44"/>
        <v>972</v>
      </c>
      <c r="H187" s="285">
        <f t="shared" si="44"/>
        <v>0</v>
      </c>
      <c r="I187" s="283">
        <f t="shared" si="44"/>
        <v>14690</v>
      </c>
      <c r="J187" s="284">
        <f t="shared" si="44"/>
        <v>972</v>
      </c>
      <c r="K187" s="285">
        <f t="shared" si="44"/>
        <v>0</v>
      </c>
      <c r="L187" s="282">
        <f t="shared" si="44"/>
        <v>15662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3286</v>
      </c>
      <c r="F188" s="289">
        <f t="shared" si="44"/>
        <v>0</v>
      </c>
      <c r="G188" s="290">
        <f t="shared" si="44"/>
        <v>3286</v>
      </c>
      <c r="H188" s="291">
        <f t="shared" si="44"/>
        <v>0</v>
      </c>
      <c r="I188" s="289">
        <f t="shared" si="44"/>
        <v>0</v>
      </c>
      <c r="J188" s="290">
        <f t="shared" si="44"/>
        <v>3286</v>
      </c>
      <c r="K188" s="291">
        <f t="shared" si="44"/>
        <v>0</v>
      </c>
      <c r="L188" s="288">
        <f t="shared" si="44"/>
        <v>3286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3" t="s">
        <v>764</v>
      </c>
      <c r="D189" s="1764"/>
      <c r="E189" s="274">
        <f aca="true" t="shared" si="45" ref="E189:L189">SUMIF($B$603:$B$12309,$B189,E$603:E$12309)</f>
        <v>40276</v>
      </c>
      <c r="F189" s="275">
        <f t="shared" si="45"/>
        <v>4205</v>
      </c>
      <c r="G189" s="276">
        <f t="shared" si="45"/>
        <v>36071</v>
      </c>
      <c r="H189" s="277">
        <f t="shared" si="45"/>
        <v>0</v>
      </c>
      <c r="I189" s="275">
        <f t="shared" si="45"/>
        <v>941</v>
      </c>
      <c r="J189" s="276">
        <f t="shared" si="45"/>
        <v>36071</v>
      </c>
      <c r="K189" s="277">
        <f t="shared" si="45"/>
        <v>0</v>
      </c>
      <c r="L189" s="274">
        <f t="shared" si="45"/>
        <v>37012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34007</v>
      </c>
      <c r="F190" s="283">
        <f t="shared" si="46"/>
        <v>941</v>
      </c>
      <c r="G190" s="284">
        <f t="shared" si="46"/>
        <v>33066</v>
      </c>
      <c r="H190" s="285">
        <f t="shared" si="46"/>
        <v>0</v>
      </c>
      <c r="I190" s="283">
        <f t="shared" si="46"/>
        <v>941</v>
      </c>
      <c r="J190" s="284">
        <f t="shared" si="46"/>
        <v>33066</v>
      </c>
      <c r="K190" s="285">
        <f t="shared" si="46"/>
        <v>0</v>
      </c>
      <c r="L190" s="282">
        <f t="shared" si="46"/>
        <v>34007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6269</v>
      </c>
      <c r="F191" s="297">
        <f t="shared" si="46"/>
        <v>3264</v>
      </c>
      <c r="G191" s="298">
        <f t="shared" si="46"/>
        <v>3005</v>
      </c>
      <c r="H191" s="299">
        <f t="shared" si="46"/>
        <v>0</v>
      </c>
      <c r="I191" s="297">
        <f t="shared" si="46"/>
        <v>0</v>
      </c>
      <c r="J191" s="298">
        <f t="shared" si="46"/>
        <v>3005</v>
      </c>
      <c r="K191" s="299">
        <f t="shared" si="46"/>
        <v>0</v>
      </c>
      <c r="L191" s="296">
        <f t="shared" si="46"/>
        <v>3005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3" t="s">
        <v>199</v>
      </c>
      <c r="D195" s="1774"/>
      <c r="E195" s="274">
        <f aca="true" t="shared" si="47" ref="E195:L195">SUMIF($B$603:$B$12309,$B195,E$603:E$12309)</f>
        <v>11702</v>
      </c>
      <c r="F195" s="275">
        <f t="shared" si="47"/>
        <v>3981</v>
      </c>
      <c r="G195" s="276">
        <f t="shared" si="47"/>
        <v>7721</v>
      </c>
      <c r="H195" s="277">
        <f t="shared" si="47"/>
        <v>0</v>
      </c>
      <c r="I195" s="275">
        <f t="shared" si="47"/>
        <v>3439</v>
      </c>
      <c r="J195" s="276">
        <f t="shared" si="47"/>
        <v>7721</v>
      </c>
      <c r="K195" s="277">
        <f t="shared" si="47"/>
        <v>0</v>
      </c>
      <c r="L195" s="274">
        <f t="shared" si="47"/>
        <v>11160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6808</v>
      </c>
      <c r="F196" s="283">
        <f t="shared" si="48"/>
        <v>2045</v>
      </c>
      <c r="G196" s="284">
        <f t="shared" si="48"/>
        <v>4763</v>
      </c>
      <c r="H196" s="285">
        <f t="shared" si="48"/>
        <v>0</v>
      </c>
      <c r="I196" s="283">
        <f t="shared" si="48"/>
        <v>1734</v>
      </c>
      <c r="J196" s="284">
        <f t="shared" si="48"/>
        <v>4763</v>
      </c>
      <c r="K196" s="285">
        <f t="shared" si="48"/>
        <v>0</v>
      </c>
      <c r="L196" s="282">
        <f t="shared" si="48"/>
        <v>6497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638</v>
      </c>
      <c r="F197" s="297">
        <f t="shared" si="48"/>
        <v>638</v>
      </c>
      <c r="G197" s="298">
        <f t="shared" si="48"/>
        <v>0</v>
      </c>
      <c r="H197" s="299">
        <f t="shared" si="48"/>
        <v>0</v>
      </c>
      <c r="I197" s="297">
        <f t="shared" si="48"/>
        <v>608</v>
      </c>
      <c r="J197" s="298">
        <f t="shared" si="48"/>
        <v>0</v>
      </c>
      <c r="K197" s="299">
        <f t="shared" si="48"/>
        <v>0</v>
      </c>
      <c r="L197" s="296">
        <f t="shared" si="48"/>
        <v>608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2909</v>
      </c>
      <c r="F199" s="297">
        <f t="shared" si="48"/>
        <v>906</v>
      </c>
      <c r="G199" s="298">
        <f t="shared" si="48"/>
        <v>2003</v>
      </c>
      <c r="H199" s="299">
        <f t="shared" si="48"/>
        <v>0</v>
      </c>
      <c r="I199" s="297">
        <f t="shared" si="48"/>
        <v>750</v>
      </c>
      <c r="J199" s="298">
        <f t="shared" si="48"/>
        <v>2003</v>
      </c>
      <c r="K199" s="299">
        <f t="shared" si="48"/>
        <v>0</v>
      </c>
      <c r="L199" s="296">
        <f t="shared" si="48"/>
        <v>2753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1347</v>
      </c>
      <c r="F200" s="297">
        <f t="shared" si="48"/>
        <v>392</v>
      </c>
      <c r="G200" s="298">
        <f t="shared" si="48"/>
        <v>955</v>
      </c>
      <c r="H200" s="299">
        <f t="shared" si="48"/>
        <v>0</v>
      </c>
      <c r="I200" s="297">
        <f t="shared" si="48"/>
        <v>347</v>
      </c>
      <c r="J200" s="298">
        <f t="shared" si="48"/>
        <v>955</v>
      </c>
      <c r="K200" s="299">
        <f t="shared" si="48"/>
        <v>0</v>
      </c>
      <c r="L200" s="296">
        <f t="shared" si="48"/>
        <v>1302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5" t="s">
        <v>204</v>
      </c>
      <c r="D203" s="177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203910</v>
      </c>
      <c r="F204" s="275">
        <f t="shared" si="49"/>
        <v>17262</v>
      </c>
      <c r="G204" s="276">
        <f t="shared" si="49"/>
        <v>186648</v>
      </c>
      <c r="H204" s="277">
        <f t="shared" si="49"/>
        <v>0</v>
      </c>
      <c r="I204" s="275">
        <f t="shared" si="49"/>
        <v>3305</v>
      </c>
      <c r="J204" s="276">
        <f t="shared" si="49"/>
        <v>74116</v>
      </c>
      <c r="K204" s="277">
        <f t="shared" si="49"/>
        <v>0</v>
      </c>
      <c r="L204" s="311">
        <f t="shared" si="49"/>
        <v>77421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144572</v>
      </c>
      <c r="F205" s="283">
        <f t="shared" si="50"/>
        <v>10135</v>
      </c>
      <c r="G205" s="284">
        <f t="shared" si="50"/>
        <v>134437</v>
      </c>
      <c r="H205" s="285">
        <f t="shared" si="50"/>
        <v>0</v>
      </c>
      <c r="I205" s="283">
        <f t="shared" si="50"/>
        <v>0</v>
      </c>
      <c r="J205" s="284">
        <f t="shared" si="50"/>
        <v>47127</v>
      </c>
      <c r="K205" s="285">
        <f t="shared" si="50"/>
        <v>0</v>
      </c>
      <c r="L205" s="282">
        <f t="shared" si="50"/>
        <v>47127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519</v>
      </c>
      <c r="F207" s="297">
        <f t="shared" si="50"/>
        <v>0</v>
      </c>
      <c r="G207" s="298">
        <f t="shared" si="50"/>
        <v>519</v>
      </c>
      <c r="H207" s="299">
        <f t="shared" si="50"/>
        <v>0</v>
      </c>
      <c r="I207" s="297">
        <f t="shared" si="50"/>
        <v>0</v>
      </c>
      <c r="J207" s="298">
        <f t="shared" si="50"/>
        <v>519</v>
      </c>
      <c r="K207" s="299">
        <f t="shared" si="50"/>
        <v>0</v>
      </c>
      <c r="L207" s="296">
        <f t="shared" si="50"/>
        <v>519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1983</v>
      </c>
      <c r="F208" s="297">
        <f t="shared" si="50"/>
        <v>1983</v>
      </c>
      <c r="G208" s="298">
        <f t="shared" si="50"/>
        <v>0</v>
      </c>
      <c r="H208" s="299">
        <f t="shared" si="50"/>
        <v>0</v>
      </c>
      <c r="I208" s="297">
        <f t="shared" si="50"/>
        <v>97</v>
      </c>
      <c r="J208" s="298">
        <f t="shared" si="50"/>
        <v>0</v>
      </c>
      <c r="K208" s="299">
        <f t="shared" si="50"/>
        <v>0</v>
      </c>
      <c r="L208" s="296">
        <f t="shared" si="50"/>
        <v>97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12024</v>
      </c>
      <c r="F209" s="297">
        <f t="shared" si="50"/>
        <v>3725</v>
      </c>
      <c r="G209" s="298">
        <f t="shared" si="50"/>
        <v>8299</v>
      </c>
      <c r="H209" s="299">
        <f t="shared" si="50"/>
        <v>0</v>
      </c>
      <c r="I209" s="297">
        <f t="shared" si="50"/>
        <v>2198</v>
      </c>
      <c r="J209" s="298">
        <f t="shared" si="50"/>
        <v>8299</v>
      </c>
      <c r="K209" s="299">
        <f t="shared" si="50"/>
        <v>0</v>
      </c>
      <c r="L209" s="296">
        <f t="shared" si="50"/>
        <v>10497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4699</v>
      </c>
      <c r="F211" s="322">
        <f t="shared" si="50"/>
        <v>1419</v>
      </c>
      <c r="G211" s="323">
        <f t="shared" si="50"/>
        <v>3280</v>
      </c>
      <c r="H211" s="324">
        <f t="shared" si="50"/>
        <v>0</v>
      </c>
      <c r="I211" s="322">
        <f t="shared" si="50"/>
        <v>1010</v>
      </c>
      <c r="J211" s="323">
        <f t="shared" si="50"/>
        <v>3280</v>
      </c>
      <c r="K211" s="324">
        <f t="shared" si="50"/>
        <v>0</v>
      </c>
      <c r="L211" s="321">
        <f t="shared" si="50"/>
        <v>4290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14891</v>
      </c>
      <c r="F212" s="328">
        <f t="shared" si="50"/>
        <v>0</v>
      </c>
      <c r="G212" s="329">
        <f t="shared" si="50"/>
        <v>14891</v>
      </c>
      <c r="H212" s="330">
        <f t="shared" si="50"/>
        <v>0</v>
      </c>
      <c r="I212" s="328">
        <f t="shared" si="50"/>
        <v>0</v>
      </c>
      <c r="J212" s="329">
        <f t="shared" si="50"/>
        <v>14891</v>
      </c>
      <c r="K212" s="330">
        <f t="shared" si="50"/>
        <v>0</v>
      </c>
      <c r="L212" s="327">
        <f t="shared" si="50"/>
        <v>14891</v>
      </c>
      <c r="M212" s="7">
        <f t="shared" si="43"/>
        <v>1</v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25222</v>
      </c>
      <c r="F221" s="289">
        <f t="shared" si="52"/>
        <v>0</v>
      </c>
      <c r="G221" s="290">
        <f t="shared" si="52"/>
        <v>25222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  <v>1</v>
      </c>
      <c r="N221" s="278"/>
    </row>
    <row r="222" spans="1:14" s="15" customFormat="1" ht="15.75">
      <c r="A222" s="22">
        <v>220</v>
      </c>
      <c r="B222" s="273">
        <v>1900</v>
      </c>
      <c r="C222" s="1757" t="s">
        <v>279</v>
      </c>
      <c r="D222" s="1758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7" t="s">
        <v>739</v>
      </c>
      <c r="D226" s="1758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7" t="s">
        <v>224</v>
      </c>
      <c r="D232" s="1758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7" t="s">
        <v>226</v>
      </c>
      <c r="D235" s="1758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7" t="s">
        <v>229</v>
      </c>
      <c r="D239" s="175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7" t="s">
        <v>241</v>
      </c>
      <c r="D255" s="1758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7" t="s">
        <v>242</v>
      </c>
      <c r="D256" s="1758"/>
      <c r="E256" s="311">
        <f t="shared" si="64"/>
        <v>11264</v>
      </c>
      <c r="F256" s="275">
        <f t="shared" si="64"/>
        <v>11264</v>
      </c>
      <c r="G256" s="276">
        <f t="shared" si="64"/>
        <v>0</v>
      </c>
      <c r="H256" s="277">
        <f t="shared" si="64"/>
        <v>0</v>
      </c>
      <c r="I256" s="275">
        <f t="shared" si="64"/>
        <v>5632</v>
      </c>
      <c r="J256" s="276">
        <f t="shared" si="64"/>
        <v>0</v>
      </c>
      <c r="K256" s="277">
        <f t="shared" si="64"/>
        <v>0</v>
      </c>
      <c r="L256" s="311">
        <f t="shared" si="64"/>
        <v>5632</v>
      </c>
      <c r="M256" s="7">
        <f t="shared" si="63"/>
        <v>1</v>
      </c>
      <c r="N256" s="278"/>
    </row>
    <row r="257" spans="1:14" s="15" customFormat="1" ht="15.75">
      <c r="A257" s="22">
        <v>450</v>
      </c>
      <c r="B257" s="273">
        <v>4100</v>
      </c>
      <c r="C257" s="1757" t="s">
        <v>243</v>
      </c>
      <c r="D257" s="1758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7" t="s">
        <v>244</v>
      </c>
      <c r="D258" s="175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7" t="s">
        <v>1689</v>
      </c>
      <c r="D265" s="1758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7" t="s">
        <v>1686</v>
      </c>
      <c r="D269" s="1758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7" t="s">
        <v>1687</v>
      </c>
      <c r="D270" s="1758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7" t="s">
        <v>280</v>
      </c>
      <c r="D272" s="175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5" t="s">
        <v>255</v>
      </c>
      <c r="D275" s="1756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5" t="s">
        <v>256</v>
      </c>
      <c r="D276" s="1756"/>
      <c r="E276" s="311">
        <f t="shared" si="70"/>
        <v>3204</v>
      </c>
      <c r="F276" s="275">
        <f t="shared" si="70"/>
        <v>0</v>
      </c>
      <c r="G276" s="276">
        <f t="shared" si="70"/>
        <v>3204</v>
      </c>
      <c r="H276" s="277">
        <f t="shared" si="70"/>
        <v>0</v>
      </c>
      <c r="I276" s="275">
        <f t="shared" si="70"/>
        <v>0</v>
      </c>
      <c r="J276" s="276">
        <f t="shared" si="70"/>
        <v>3204</v>
      </c>
      <c r="K276" s="277">
        <f t="shared" si="70"/>
        <v>0</v>
      </c>
      <c r="L276" s="311">
        <f t="shared" si="70"/>
        <v>3204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1416</v>
      </c>
      <c r="F277" s="283">
        <f t="shared" si="71"/>
        <v>0</v>
      </c>
      <c r="G277" s="284">
        <f t="shared" si="71"/>
        <v>1416</v>
      </c>
      <c r="H277" s="285">
        <f t="shared" si="71"/>
        <v>0</v>
      </c>
      <c r="I277" s="283">
        <f t="shared" si="71"/>
        <v>0</v>
      </c>
      <c r="J277" s="284">
        <f t="shared" si="71"/>
        <v>1416</v>
      </c>
      <c r="K277" s="285">
        <f t="shared" si="71"/>
        <v>0</v>
      </c>
      <c r="L277" s="282">
        <f t="shared" si="71"/>
        <v>1416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1788</v>
      </c>
      <c r="F279" s="297">
        <f t="shared" si="71"/>
        <v>0</v>
      </c>
      <c r="G279" s="298">
        <f t="shared" si="71"/>
        <v>1788</v>
      </c>
      <c r="H279" s="299">
        <f t="shared" si="71"/>
        <v>0</v>
      </c>
      <c r="I279" s="297">
        <f t="shared" si="71"/>
        <v>0</v>
      </c>
      <c r="J279" s="298">
        <f t="shared" si="71"/>
        <v>1788</v>
      </c>
      <c r="K279" s="299">
        <f t="shared" si="71"/>
        <v>0</v>
      </c>
      <c r="L279" s="296">
        <f t="shared" si="71"/>
        <v>1788</v>
      </c>
      <c r="M279" s="7">
        <f t="shared" si="63"/>
        <v>1</v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5" t="s">
        <v>642</v>
      </c>
      <c r="D284" s="1756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5" t="s">
        <v>702</v>
      </c>
      <c r="D287" s="1756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7" t="s">
        <v>703</v>
      </c>
      <c r="D288" s="1758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9" t="s">
        <v>933</v>
      </c>
      <c r="D293" s="176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3" t="s">
        <v>711</v>
      </c>
      <c r="D297" s="175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291797</v>
      </c>
      <c r="F301" s="397">
        <f t="shared" si="79"/>
        <v>53895</v>
      </c>
      <c r="G301" s="398">
        <f t="shared" si="79"/>
        <v>237902</v>
      </c>
      <c r="H301" s="399">
        <f t="shared" si="79"/>
        <v>0</v>
      </c>
      <c r="I301" s="397">
        <f t="shared" si="79"/>
        <v>28007</v>
      </c>
      <c r="J301" s="398">
        <f t="shared" si="79"/>
        <v>125370</v>
      </c>
      <c r="K301" s="399">
        <f t="shared" si="79"/>
        <v>0</v>
      </c>
      <c r="L301" s="396">
        <f t="shared" si="79"/>
        <v>153377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9">
        <f>$B$9</f>
        <v>0</v>
      </c>
      <c r="C346" s="1780"/>
      <c r="D346" s="1781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Симеоновград</v>
      </c>
      <c r="C349" s="1802"/>
      <c r="D349" s="1803"/>
      <c r="E349" s="411" t="s">
        <v>908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1" t="s">
        <v>2046</v>
      </c>
      <c r="F353" s="1792"/>
      <c r="G353" s="1792"/>
      <c r="H353" s="1793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155267</v>
      </c>
      <c r="F395" s="1623">
        <f t="shared" si="92"/>
        <v>16117</v>
      </c>
      <c r="G395" s="1654">
        <f t="shared" si="92"/>
        <v>139150</v>
      </c>
      <c r="H395" s="1657">
        <f>SUM(H396:H397)</f>
        <v>0</v>
      </c>
      <c r="I395" s="1623">
        <f t="shared" si="92"/>
        <v>16117</v>
      </c>
      <c r="J395" s="1655">
        <f t="shared" si="92"/>
        <v>139150</v>
      </c>
      <c r="K395" s="446">
        <f>SUM(K396:K397)</f>
        <v>0</v>
      </c>
      <c r="L395" s="1380">
        <f t="shared" si="92"/>
        <v>155267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155267</v>
      </c>
      <c r="F396" s="152">
        <v>16117</v>
      </c>
      <c r="G396" s="1647">
        <v>139150</v>
      </c>
      <c r="H396" s="1618">
        <v>0</v>
      </c>
      <c r="I396" s="152">
        <v>16117</v>
      </c>
      <c r="J396" s="1647">
        <v>139150</v>
      </c>
      <c r="K396" s="1653">
        <v>0</v>
      </c>
      <c r="L396" s="1381">
        <f>I396+J396+K396</f>
        <v>155267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942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697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698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716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155267</v>
      </c>
      <c r="F415" s="497">
        <f t="shared" si="98"/>
        <v>16117</v>
      </c>
      <c r="G415" s="498">
        <f t="shared" si="98"/>
        <v>139150</v>
      </c>
      <c r="H415" s="516">
        <f>SUM(H357,H371,H379,H384,H387,H392,H395,H398,H401,H402,H405,H408)</f>
        <v>0</v>
      </c>
      <c r="I415" s="497">
        <f t="shared" si="98"/>
        <v>16117</v>
      </c>
      <c r="J415" s="498">
        <f t="shared" si="98"/>
        <v>139150</v>
      </c>
      <c r="K415" s="516">
        <f>SUM(K357,K371,K379,K384,K387,K392,K395,K398,K401,K402,K405,K408)</f>
        <v>0</v>
      </c>
      <c r="L415" s="513">
        <f t="shared" si="98"/>
        <v>155267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784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721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700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946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9">
        <f>$B$9</f>
        <v>0</v>
      </c>
      <c r="C431" s="1780"/>
      <c r="D431" s="1781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Симеоновград</v>
      </c>
      <c r="C434" s="1802"/>
      <c r="D434" s="1803"/>
      <c r="E434" s="411" t="s">
        <v>908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65" t="s">
        <v>2048</v>
      </c>
      <c r="F438" s="1766"/>
      <c r="G438" s="1766"/>
      <c r="H438" s="1767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-136530</v>
      </c>
      <c r="F441" s="547">
        <f t="shared" si="103"/>
        <v>-37778</v>
      </c>
      <c r="G441" s="548">
        <f t="shared" si="103"/>
        <v>-98752</v>
      </c>
      <c r="H441" s="549">
        <f>+H168-H301+H415+H425</f>
        <v>0</v>
      </c>
      <c r="I441" s="547">
        <f t="shared" si="103"/>
        <v>-11890</v>
      </c>
      <c r="J441" s="548">
        <f t="shared" si="103"/>
        <v>13780</v>
      </c>
      <c r="K441" s="549">
        <f t="shared" si="103"/>
        <v>0</v>
      </c>
      <c r="L441" s="550">
        <f t="shared" si="103"/>
        <v>1890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136530</v>
      </c>
      <c r="F442" s="554">
        <f t="shared" si="104"/>
        <v>37778</v>
      </c>
      <c r="G442" s="555">
        <f t="shared" si="104"/>
        <v>98752</v>
      </c>
      <c r="H442" s="556">
        <f t="shared" si="104"/>
        <v>0</v>
      </c>
      <c r="I442" s="554">
        <f t="shared" si="104"/>
        <v>11890</v>
      </c>
      <c r="J442" s="555">
        <f t="shared" si="104"/>
        <v>-13780</v>
      </c>
      <c r="K442" s="556">
        <f t="shared" si="104"/>
        <v>0</v>
      </c>
      <c r="L442" s="557">
        <f>+L593</f>
        <v>-1890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7" t="str">
        <f>$B$7</f>
        <v>ОТЧЕТНИ ДАННИ ПО ЕБК ЗА СМЕТКИТЕ ЗА СРЕДСТВАТА ОТ ЕВРОПЕЙСКИЯ СЪЮЗ - КСФ</v>
      </c>
      <c r="C445" s="1778"/>
      <c r="D445" s="177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9">
        <f>$B$9</f>
        <v>0</v>
      </c>
      <c r="C447" s="1780"/>
      <c r="D447" s="1781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Симеоновград</v>
      </c>
      <c r="C450" s="1802"/>
      <c r="D450" s="1803"/>
      <c r="E450" s="411" t="s">
        <v>908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5" t="s">
        <v>2050</v>
      </c>
      <c r="F454" s="1786"/>
      <c r="G454" s="1786"/>
      <c r="H454" s="178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785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791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950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955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956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957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958</v>
      </c>
      <c r="D520" s="1820"/>
      <c r="E520" s="579">
        <f aca="true" t="shared" si="125" ref="E520:L520">SUM(E521:E526)</f>
        <v>37778</v>
      </c>
      <c r="F520" s="588">
        <f t="shared" si="125"/>
        <v>37778</v>
      </c>
      <c r="G520" s="581">
        <f t="shared" si="125"/>
        <v>0</v>
      </c>
      <c r="H520" s="582">
        <f>SUM(H521:H526)</f>
        <v>0</v>
      </c>
      <c r="I520" s="588">
        <f t="shared" si="125"/>
        <v>11890</v>
      </c>
      <c r="J520" s="581">
        <f t="shared" si="125"/>
        <v>0</v>
      </c>
      <c r="K520" s="582">
        <f t="shared" si="125"/>
        <v>0</v>
      </c>
      <c r="L520" s="579">
        <f t="shared" si="125"/>
        <v>11890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37778</v>
      </c>
      <c r="F523" s="158">
        <v>37778</v>
      </c>
      <c r="G523" s="159">
        <v>0</v>
      </c>
      <c r="H523" s="586">
        <v>0</v>
      </c>
      <c r="I523" s="158">
        <v>11890</v>
      </c>
      <c r="J523" s="159">
        <v>0</v>
      </c>
      <c r="K523" s="586">
        <v>0</v>
      </c>
      <c r="L523" s="1389">
        <f t="shared" si="121"/>
        <v>11890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960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961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962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963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972</v>
      </c>
      <c r="D562" s="1819"/>
      <c r="E562" s="579">
        <f aca="true" t="shared" si="133" ref="E562:L562">SUM(E563:E581)</f>
        <v>98752</v>
      </c>
      <c r="F562" s="588">
        <f t="shared" si="133"/>
        <v>0</v>
      </c>
      <c r="G562" s="581">
        <f t="shared" si="133"/>
        <v>98752</v>
      </c>
      <c r="H562" s="582">
        <f>SUM(H563:H581)</f>
        <v>0</v>
      </c>
      <c r="I562" s="588">
        <f t="shared" si="133"/>
        <v>0</v>
      </c>
      <c r="J562" s="581">
        <f t="shared" si="133"/>
        <v>-13780</v>
      </c>
      <c r="K562" s="582">
        <f t="shared" si="133"/>
        <v>0</v>
      </c>
      <c r="L562" s="579">
        <f t="shared" si="133"/>
        <v>-13780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98752</v>
      </c>
      <c r="F563" s="152">
        <v>0</v>
      </c>
      <c r="G563" s="153">
        <v>98752</v>
      </c>
      <c r="H563" s="585">
        <v>0</v>
      </c>
      <c r="I563" s="152">
        <v>0</v>
      </c>
      <c r="J563" s="153">
        <v>98752</v>
      </c>
      <c r="K563" s="585">
        <v>0</v>
      </c>
      <c r="L563" s="1381">
        <f t="shared" si="121"/>
        <v>98752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-112532</v>
      </c>
      <c r="K569" s="1669">
        <v>0</v>
      </c>
      <c r="L569" s="1395">
        <f t="shared" si="134"/>
        <v>-112532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977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850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136530</v>
      </c>
      <c r="F593" s="664">
        <f t="shared" si="138"/>
        <v>37778</v>
      </c>
      <c r="G593" s="665">
        <f t="shared" si="138"/>
        <v>98752</v>
      </c>
      <c r="H593" s="666">
        <f t="shared" si="138"/>
        <v>0</v>
      </c>
      <c r="I593" s="664">
        <f t="shared" si="138"/>
        <v>11890</v>
      </c>
      <c r="J593" s="665">
        <f t="shared" si="138"/>
        <v>-13780</v>
      </c>
      <c r="K593" s="667">
        <f t="shared" si="138"/>
        <v>0</v>
      </c>
      <c r="L593" s="663">
        <f t="shared" si="138"/>
        <v>-1890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2063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2063</v>
      </c>
      <c r="E599" s="672"/>
      <c r="F599" s="219" t="s">
        <v>897</v>
      </c>
      <c r="G599" s="1829" t="s">
        <v>2064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2062</v>
      </c>
      <c r="C601" s="1839"/>
      <c r="D601" s="676" t="s">
        <v>900</v>
      </c>
      <c r="E601" s="677">
        <v>3781</v>
      </c>
      <c r="F601" s="678">
        <v>2341</v>
      </c>
      <c r="G601" s="679" t="s">
        <v>901</v>
      </c>
      <c r="H601" s="1840"/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77" t="str">
        <f>$B$7</f>
        <v>ОТЧЕТНИ ДАННИ ПО ЕБК ЗА СМЕТКИТЕ ЗА СРЕДСТВАТА ОТ ЕВРОПЕЙСКИЯ СЪЮЗ - КСФ</v>
      </c>
      <c r="C608" s="1778"/>
      <c r="D608" s="1778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9">
        <f>$B$9</f>
        <v>0</v>
      </c>
      <c r="C610" s="1780"/>
      <c r="D610" s="1781"/>
      <c r="E610" s="115">
        <f>$E$9</f>
        <v>42736</v>
      </c>
      <c r="F610" s="227">
        <f>$F$9</f>
        <v>42855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82" t="str">
        <f>$B$12</f>
        <v>Симеоновград</v>
      </c>
      <c r="C613" s="1783"/>
      <c r="D613" s="1784"/>
      <c r="E613" s="411" t="s">
        <v>908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65" t="s">
        <v>2054</v>
      </c>
      <c r="F617" s="1766"/>
      <c r="G617" s="1766"/>
      <c r="H617" s="1767"/>
      <c r="I617" s="1768" t="s">
        <v>2055</v>
      </c>
      <c r="J617" s="1769"/>
      <c r="K617" s="1769"/>
      <c r="L617" s="1770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1" t="s">
        <v>761</v>
      </c>
      <c r="D624" s="1772"/>
      <c r="E624" s="274">
        <f aca="true" t="shared" si="139" ref="E624:L624">SUM(E625:E626)</f>
        <v>17183</v>
      </c>
      <c r="F624" s="275">
        <f t="shared" si="139"/>
        <v>17183</v>
      </c>
      <c r="G624" s="276">
        <f t="shared" si="139"/>
        <v>0</v>
      </c>
      <c r="H624" s="277">
        <f>SUM(H625:H626)</f>
        <v>0</v>
      </c>
      <c r="I624" s="275">
        <f t="shared" si="139"/>
        <v>14690</v>
      </c>
      <c r="J624" s="276">
        <f t="shared" si="139"/>
        <v>0</v>
      </c>
      <c r="K624" s="277">
        <f t="shared" si="139"/>
        <v>0</v>
      </c>
      <c r="L624" s="274">
        <f t="shared" si="139"/>
        <v>14690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17183</v>
      </c>
      <c r="F625" s="152">
        <v>17183</v>
      </c>
      <c r="G625" s="153">
        <v>0</v>
      </c>
      <c r="H625" s="1421">
        <v>0</v>
      </c>
      <c r="I625" s="152">
        <v>14690</v>
      </c>
      <c r="J625" s="153">
        <v>0</v>
      </c>
      <c r="K625" s="1421">
        <v>0</v>
      </c>
      <c r="L625" s="282">
        <f>I625+J625+K625</f>
        <v>14690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764</v>
      </c>
      <c r="D627" s="1764"/>
      <c r="E627" s="274">
        <f aca="true" t="shared" si="141" ref="E627:L627">SUM(E628:E632)</f>
        <v>3264</v>
      </c>
      <c r="F627" s="275">
        <f t="shared" si="141"/>
        <v>3264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3264</v>
      </c>
      <c r="F629" s="158">
        <v>3264</v>
      </c>
      <c r="G629" s="159">
        <v>0</v>
      </c>
      <c r="H629" s="1426">
        <v>0</v>
      </c>
      <c r="I629" s="158">
        <v>0</v>
      </c>
      <c r="J629" s="159">
        <v>0</v>
      </c>
      <c r="K629" s="1426">
        <v>0</v>
      </c>
      <c r="L629" s="296">
        <f>I629+J629+K629</f>
        <v>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73" t="s">
        <v>199</v>
      </c>
      <c r="D633" s="1774"/>
      <c r="E633" s="274">
        <f aca="true" t="shared" si="142" ref="E633:L633">SUM(E634:E640)</f>
        <v>3805</v>
      </c>
      <c r="F633" s="275">
        <f t="shared" si="142"/>
        <v>3805</v>
      </c>
      <c r="G633" s="276">
        <f t="shared" si="142"/>
        <v>0</v>
      </c>
      <c r="H633" s="277">
        <f>SUM(H634:H640)</f>
        <v>0</v>
      </c>
      <c r="I633" s="275">
        <f t="shared" si="142"/>
        <v>3263</v>
      </c>
      <c r="J633" s="276">
        <f t="shared" si="142"/>
        <v>0</v>
      </c>
      <c r="K633" s="277">
        <f t="shared" si="142"/>
        <v>0</v>
      </c>
      <c r="L633" s="274">
        <f t="shared" si="142"/>
        <v>3263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1941</v>
      </c>
      <c r="F634" s="152">
        <v>1941</v>
      </c>
      <c r="G634" s="153">
        <v>0</v>
      </c>
      <c r="H634" s="1421">
        <v>0</v>
      </c>
      <c r="I634" s="152">
        <v>1630</v>
      </c>
      <c r="J634" s="153">
        <v>0</v>
      </c>
      <c r="K634" s="1421">
        <v>0</v>
      </c>
      <c r="L634" s="282">
        <f aca="true" t="shared" si="144" ref="L634:L641">I634+J634+K634</f>
        <v>1630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638</v>
      </c>
      <c r="F635" s="158">
        <v>638</v>
      </c>
      <c r="G635" s="159">
        <v>0</v>
      </c>
      <c r="H635" s="1426">
        <v>0</v>
      </c>
      <c r="I635" s="158">
        <v>608</v>
      </c>
      <c r="J635" s="159">
        <v>0</v>
      </c>
      <c r="K635" s="1426">
        <v>0</v>
      </c>
      <c r="L635" s="296">
        <f t="shared" si="144"/>
        <v>608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861</v>
      </c>
      <c r="F637" s="158">
        <v>861</v>
      </c>
      <c r="G637" s="159">
        <v>0</v>
      </c>
      <c r="H637" s="1426">
        <v>0</v>
      </c>
      <c r="I637" s="158">
        <v>705</v>
      </c>
      <c r="J637" s="159">
        <v>0</v>
      </c>
      <c r="K637" s="1426">
        <v>0</v>
      </c>
      <c r="L637" s="296">
        <f t="shared" si="144"/>
        <v>705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365</v>
      </c>
      <c r="F638" s="158">
        <v>365</v>
      </c>
      <c r="G638" s="159">
        <v>0</v>
      </c>
      <c r="H638" s="1426">
        <v>0</v>
      </c>
      <c r="I638" s="158">
        <v>320</v>
      </c>
      <c r="J638" s="159">
        <v>0</v>
      </c>
      <c r="K638" s="1426">
        <v>0</v>
      </c>
      <c r="L638" s="296">
        <f t="shared" si="144"/>
        <v>320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75" t="s">
        <v>204</v>
      </c>
      <c r="D641" s="177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17262</v>
      </c>
      <c r="F642" s="275">
        <f t="shared" si="145"/>
        <v>17262</v>
      </c>
      <c r="G642" s="276">
        <f t="shared" si="145"/>
        <v>0</v>
      </c>
      <c r="H642" s="277">
        <f>SUM(H643:H659)</f>
        <v>0</v>
      </c>
      <c r="I642" s="275">
        <f t="shared" si="145"/>
        <v>3305</v>
      </c>
      <c r="J642" s="276">
        <f t="shared" si="145"/>
        <v>0</v>
      </c>
      <c r="K642" s="277">
        <f t="shared" si="145"/>
        <v>0</v>
      </c>
      <c r="L642" s="311">
        <f t="shared" si="145"/>
        <v>3305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10135</v>
      </c>
      <c r="F643" s="152">
        <v>10135</v>
      </c>
      <c r="G643" s="153">
        <v>0</v>
      </c>
      <c r="H643" s="1421">
        <v>0</v>
      </c>
      <c r="I643" s="152">
        <v>0</v>
      </c>
      <c r="J643" s="153">
        <v>0</v>
      </c>
      <c r="K643" s="1421">
        <v>0</v>
      </c>
      <c r="L643" s="282">
        <f aca="true" t="shared" si="147" ref="L643:L659">I643+J643+K643</f>
        <v>0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1983</v>
      </c>
      <c r="F646" s="158">
        <v>1983</v>
      </c>
      <c r="G646" s="159">
        <v>0</v>
      </c>
      <c r="H646" s="1426">
        <v>0</v>
      </c>
      <c r="I646" s="158">
        <v>97</v>
      </c>
      <c r="J646" s="159">
        <v>0</v>
      </c>
      <c r="K646" s="1426">
        <v>0</v>
      </c>
      <c r="L646" s="296">
        <f t="shared" si="147"/>
        <v>97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3725</v>
      </c>
      <c r="F647" s="158">
        <v>3725</v>
      </c>
      <c r="G647" s="159">
        <v>0</v>
      </c>
      <c r="H647" s="1426">
        <v>0</v>
      </c>
      <c r="I647" s="158">
        <v>2198</v>
      </c>
      <c r="J647" s="159">
        <v>0</v>
      </c>
      <c r="K647" s="1426">
        <v>0</v>
      </c>
      <c r="L647" s="296">
        <f t="shared" si="147"/>
        <v>2198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1419</v>
      </c>
      <c r="F649" s="455">
        <v>1419</v>
      </c>
      <c r="G649" s="456">
        <v>0</v>
      </c>
      <c r="H649" s="1434">
        <v>0</v>
      </c>
      <c r="I649" s="455">
        <v>1010</v>
      </c>
      <c r="J649" s="456">
        <v>0</v>
      </c>
      <c r="K649" s="1434">
        <v>0</v>
      </c>
      <c r="L649" s="321">
        <f t="shared" si="147"/>
        <v>1010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7" t="s">
        <v>279</v>
      </c>
      <c r="D660" s="1758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7" t="s">
        <v>739</v>
      </c>
      <c r="D664" s="1758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7" t="s">
        <v>224</v>
      </c>
      <c r="D670" s="1758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7" t="s">
        <v>226</v>
      </c>
      <c r="D673" s="1758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7" t="s">
        <v>229</v>
      </c>
      <c r="D677" s="1758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7" t="s">
        <v>241</v>
      </c>
      <c r="D693" s="1758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7" t="s">
        <v>242</v>
      </c>
      <c r="D694" s="1758"/>
      <c r="E694" s="311">
        <f t="shared" si="157"/>
        <v>11264</v>
      </c>
      <c r="F694" s="1428">
        <v>11264</v>
      </c>
      <c r="G694" s="1429">
        <v>0</v>
      </c>
      <c r="H694" s="1430">
        <v>0</v>
      </c>
      <c r="I694" s="1428">
        <v>5632</v>
      </c>
      <c r="J694" s="1429">
        <v>0</v>
      </c>
      <c r="K694" s="1430">
        <v>0</v>
      </c>
      <c r="L694" s="311">
        <f t="shared" si="158"/>
        <v>5632</v>
      </c>
      <c r="M694" s="12">
        <f t="shared" si="159"/>
        <v>1</v>
      </c>
      <c r="N694" s="13"/>
    </row>
    <row r="695" spans="1:14" ht="15.75">
      <c r="A695" s="23">
        <v>355</v>
      </c>
      <c r="B695" s="273">
        <v>4100</v>
      </c>
      <c r="C695" s="1757" t="s">
        <v>243</v>
      </c>
      <c r="D695" s="1758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7" t="s">
        <v>244</v>
      </c>
      <c r="D696" s="1758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7" t="s">
        <v>1689</v>
      </c>
      <c r="D703" s="1758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7" t="s">
        <v>1686</v>
      </c>
      <c r="D707" s="1758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7" t="s">
        <v>1687</v>
      </c>
      <c r="D708" s="1758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7" t="s">
        <v>280</v>
      </c>
      <c r="D710" s="1758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5" t="s">
        <v>255</v>
      </c>
      <c r="D713" s="1756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5" t="s">
        <v>256</v>
      </c>
      <c r="D714" s="1756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5" t="s">
        <v>642</v>
      </c>
      <c r="D722" s="1756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5" t="s">
        <v>702</v>
      </c>
      <c r="D725" s="1756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7" t="s">
        <v>703</v>
      </c>
      <c r="D726" s="1758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9" t="s">
        <v>933</v>
      </c>
      <c r="D731" s="1760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3" t="s">
        <v>711</v>
      </c>
      <c r="D735" s="1754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3" t="s">
        <v>711</v>
      </c>
      <c r="D736" s="1754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52778</v>
      </c>
      <c r="F740" s="397">
        <f t="shared" si="173"/>
        <v>52778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26890</v>
      </c>
      <c r="J740" s="398">
        <f t="shared" si="173"/>
        <v>0</v>
      </c>
      <c r="K740" s="399">
        <f t="shared" si="173"/>
        <v>0</v>
      </c>
      <c r="L740" s="396">
        <f t="shared" si="173"/>
        <v>26890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77" t="str">
        <f>$B$7</f>
        <v>ОТЧЕТНИ ДАННИ ПО ЕБК ЗА СМЕТКИТЕ ЗА СРЕДСТВАТА ОТ ЕВРОПЕЙСКИЯ СЪЮЗ - КСФ</v>
      </c>
      <c r="C746" s="1778"/>
      <c r="D746" s="1778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79">
        <f>$B$9</f>
        <v>0</v>
      </c>
      <c r="C748" s="1780"/>
      <c r="D748" s="1781"/>
      <c r="E748" s="115">
        <f>$E$9</f>
        <v>42736</v>
      </c>
      <c r="F748" s="227">
        <f>$F$9</f>
        <v>42855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82" t="str">
        <f>$B$12</f>
        <v>Симеоновград</v>
      </c>
      <c r="C751" s="1783"/>
      <c r="D751" s="1784"/>
      <c r="E751" s="411" t="s">
        <v>908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65" t="s">
        <v>2054</v>
      </c>
      <c r="F755" s="1766"/>
      <c r="G755" s="1766"/>
      <c r="H755" s="1767"/>
      <c r="I755" s="1768" t="s">
        <v>2055</v>
      </c>
      <c r="J755" s="1769"/>
      <c r="K755" s="1769"/>
      <c r="L755" s="1770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5532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5532</v>
      </c>
      <c r="D760" s="1458" t="s">
        <v>581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1" t="s">
        <v>761</v>
      </c>
      <c r="D762" s="1772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3" t="s">
        <v>764</v>
      </c>
      <c r="D765" s="1764"/>
      <c r="E765" s="274">
        <f aca="true" t="shared" si="176" ref="E765:L765">SUM(E766:E770)</f>
        <v>941</v>
      </c>
      <c r="F765" s="275">
        <f t="shared" si="176"/>
        <v>941</v>
      </c>
      <c r="G765" s="276">
        <f t="shared" si="176"/>
        <v>0</v>
      </c>
      <c r="H765" s="277">
        <f>SUM(H766:H770)</f>
        <v>0</v>
      </c>
      <c r="I765" s="275">
        <f t="shared" si="176"/>
        <v>941</v>
      </c>
      <c r="J765" s="276">
        <f t="shared" si="176"/>
        <v>0</v>
      </c>
      <c r="K765" s="277">
        <f t="shared" si="176"/>
        <v>0</v>
      </c>
      <c r="L765" s="274">
        <f t="shared" si="176"/>
        <v>941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941</v>
      </c>
      <c r="F766" s="152">
        <v>941</v>
      </c>
      <c r="G766" s="153">
        <v>0</v>
      </c>
      <c r="H766" s="1421">
        <v>0</v>
      </c>
      <c r="I766" s="152">
        <v>941</v>
      </c>
      <c r="J766" s="153">
        <v>0</v>
      </c>
      <c r="K766" s="1421">
        <v>0</v>
      </c>
      <c r="L766" s="282">
        <f>I766+J766+K766</f>
        <v>941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73" t="s">
        <v>199</v>
      </c>
      <c r="D771" s="1774"/>
      <c r="E771" s="274">
        <f aca="true" t="shared" si="177" ref="E771:L771">SUM(E772:E778)</f>
        <v>176</v>
      </c>
      <c r="F771" s="275">
        <f t="shared" si="177"/>
        <v>176</v>
      </c>
      <c r="G771" s="276">
        <f t="shared" si="177"/>
        <v>0</v>
      </c>
      <c r="H771" s="277">
        <f>SUM(H772:H778)</f>
        <v>0</v>
      </c>
      <c r="I771" s="275">
        <f t="shared" si="177"/>
        <v>176</v>
      </c>
      <c r="J771" s="276">
        <f t="shared" si="177"/>
        <v>0</v>
      </c>
      <c r="K771" s="277">
        <f t="shared" si="177"/>
        <v>0</v>
      </c>
      <c r="L771" s="274">
        <f t="shared" si="177"/>
        <v>176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104</v>
      </c>
      <c r="F772" s="152">
        <v>104</v>
      </c>
      <c r="G772" s="153">
        <v>0</v>
      </c>
      <c r="H772" s="1421">
        <v>0</v>
      </c>
      <c r="I772" s="152">
        <v>104</v>
      </c>
      <c r="J772" s="153">
        <v>0</v>
      </c>
      <c r="K772" s="1421">
        <v>0</v>
      </c>
      <c r="L772" s="282">
        <f aca="true" t="shared" si="179" ref="L772:L779">I772+J772+K772</f>
        <v>104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45</v>
      </c>
      <c r="F775" s="158">
        <v>45</v>
      </c>
      <c r="G775" s="159">
        <v>0</v>
      </c>
      <c r="H775" s="1426">
        <v>0</v>
      </c>
      <c r="I775" s="158">
        <v>45</v>
      </c>
      <c r="J775" s="159">
        <v>0</v>
      </c>
      <c r="K775" s="1426">
        <v>0</v>
      </c>
      <c r="L775" s="296">
        <f t="shared" si="179"/>
        <v>45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27</v>
      </c>
      <c r="F776" s="158">
        <v>27</v>
      </c>
      <c r="G776" s="159">
        <v>0</v>
      </c>
      <c r="H776" s="1426">
        <v>0</v>
      </c>
      <c r="I776" s="158">
        <v>27</v>
      </c>
      <c r="J776" s="159">
        <v>0</v>
      </c>
      <c r="K776" s="1426">
        <v>0</v>
      </c>
      <c r="L776" s="296">
        <f t="shared" si="179"/>
        <v>27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75" t="s">
        <v>204</v>
      </c>
      <c r="D779" s="177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3" t="s">
        <v>205</v>
      </c>
      <c r="D780" s="1764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57" t="s">
        <v>279</v>
      </c>
      <c r="D798" s="1758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7" t="s">
        <v>739</v>
      </c>
      <c r="D802" s="1758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7" t="s">
        <v>224</v>
      </c>
      <c r="D808" s="1758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7" t="s">
        <v>226</v>
      </c>
      <c r="D811" s="1758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1" t="s">
        <v>227</v>
      </c>
      <c r="D812" s="1762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1" t="s">
        <v>228</v>
      </c>
      <c r="D813" s="1762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1" t="s">
        <v>1688</v>
      </c>
      <c r="D814" s="1762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7" t="s">
        <v>229</v>
      </c>
      <c r="D815" s="1758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7" t="s">
        <v>241</v>
      </c>
      <c r="D831" s="1758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7" t="s">
        <v>242</v>
      </c>
      <c r="D832" s="1758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7" t="s">
        <v>243</v>
      </c>
      <c r="D833" s="1758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7" t="s">
        <v>244</v>
      </c>
      <c r="D834" s="1758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7" t="s">
        <v>1689</v>
      </c>
      <c r="D841" s="1758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7" t="s">
        <v>1686</v>
      </c>
      <c r="D845" s="1758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7" t="s">
        <v>1687</v>
      </c>
      <c r="D846" s="1758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1" t="s">
        <v>254</v>
      </c>
      <c r="D847" s="1762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7" t="s">
        <v>280</v>
      </c>
      <c r="D848" s="1758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5" t="s">
        <v>255</v>
      </c>
      <c r="D851" s="1756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5" t="s">
        <v>256</v>
      </c>
      <c r="D852" s="1756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5" t="s">
        <v>642</v>
      </c>
      <c r="D860" s="1756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5" t="s">
        <v>702</v>
      </c>
      <c r="D863" s="1756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7" t="s">
        <v>703</v>
      </c>
      <c r="D864" s="1758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9" t="s">
        <v>933</v>
      </c>
      <c r="D869" s="1760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3" t="s">
        <v>711</v>
      </c>
      <c r="D873" s="1754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3" t="s">
        <v>711</v>
      </c>
      <c r="D874" s="1754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1117</v>
      </c>
      <c r="F878" s="397">
        <f t="shared" si="208"/>
        <v>1117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1117</v>
      </c>
      <c r="J878" s="398">
        <f t="shared" si="208"/>
        <v>0</v>
      </c>
      <c r="K878" s="399">
        <f t="shared" si="208"/>
        <v>0</v>
      </c>
      <c r="L878" s="396">
        <f t="shared" si="208"/>
        <v>1117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77" t="str">
        <f>$B$7</f>
        <v>ОТЧЕТНИ ДАННИ ПО ЕБК ЗА СМЕТКИТЕ ЗА СРЕДСТВАТА ОТ ЕВРОПЕЙСКИЯ СЪЮЗ - КСФ</v>
      </c>
      <c r="C884" s="1778"/>
      <c r="D884" s="1778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79">
        <f>$B$9</f>
        <v>0</v>
      </c>
      <c r="C886" s="1780"/>
      <c r="D886" s="1781"/>
      <c r="E886" s="115">
        <f>$E$9</f>
        <v>42736</v>
      </c>
      <c r="F886" s="227">
        <f>$F$9</f>
        <v>42855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82" t="str">
        <f>$B$12</f>
        <v>Симеоновград</v>
      </c>
      <c r="C889" s="1783"/>
      <c r="D889" s="1784"/>
      <c r="E889" s="411" t="s">
        <v>908</v>
      </c>
      <c r="F889" s="1362" t="str">
        <f>$F$12</f>
        <v>7607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65" t="s">
        <v>2054</v>
      </c>
      <c r="F893" s="1766"/>
      <c r="G893" s="1766"/>
      <c r="H893" s="1767"/>
      <c r="I893" s="1768" t="s">
        <v>2055</v>
      </c>
      <c r="J893" s="1769"/>
      <c r="K893" s="1769"/>
      <c r="L893" s="1770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98301</v>
      </c>
      <c r="D896" s="1458" t="s">
        <v>670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5562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5562</v>
      </c>
      <c r="D898" s="1458" t="s">
        <v>598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1" t="s">
        <v>761</v>
      </c>
      <c r="D900" s="1772"/>
      <c r="E900" s="274">
        <f aca="true" t="shared" si="209" ref="E900:L900">SUM(E901:E902)</f>
        <v>4258</v>
      </c>
      <c r="F900" s="275">
        <f t="shared" si="209"/>
        <v>0</v>
      </c>
      <c r="G900" s="276">
        <f t="shared" si="209"/>
        <v>4258</v>
      </c>
      <c r="H900" s="277">
        <f>SUM(H901:H902)</f>
        <v>0</v>
      </c>
      <c r="I900" s="275">
        <f t="shared" si="209"/>
        <v>0</v>
      </c>
      <c r="J900" s="276">
        <f t="shared" si="209"/>
        <v>4258</v>
      </c>
      <c r="K900" s="277">
        <f t="shared" si="209"/>
        <v>0</v>
      </c>
      <c r="L900" s="274">
        <f t="shared" si="209"/>
        <v>4258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972</v>
      </c>
      <c r="F901" s="152">
        <v>0</v>
      </c>
      <c r="G901" s="153">
        <v>972</v>
      </c>
      <c r="H901" s="1421">
        <v>0</v>
      </c>
      <c r="I901" s="152">
        <v>0</v>
      </c>
      <c r="J901" s="153">
        <v>972</v>
      </c>
      <c r="K901" s="1421">
        <v>0</v>
      </c>
      <c r="L901" s="282">
        <f>I901+J901+K901</f>
        <v>972</v>
      </c>
      <c r="M901" s="12">
        <f aca="true" t="shared" si="210" ref="M901:M968">(IF($E901&lt;&gt;0,$M$2,IF($L901&lt;&gt;0,$M$2,"")))</f>
        <v>1</v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3286</v>
      </c>
      <c r="F902" s="173">
        <v>0</v>
      </c>
      <c r="G902" s="174">
        <v>3286</v>
      </c>
      <c r="H902" s="1427">
        <v>0</v>
      </c>
      <c r="I902" s="173">
        <v>0</v>
      </c>
      <c r="J902" s="174">
        <v>3286</v>
      </c>
      <c r="K902" s="1427">
        <v>0</v>
      </c>
      <c r="L902" s="288">
        <f>I902+J902+K902</f>
        <v>3286</v>
      </c>
      <c r="M902" s="12">
        <f t="shared" si="210"/>
        <v>1</v>
      </c>
      <c r="N902" s="13"/>
    </row>
    <row r="903" spans="1:14" ht="15.75">
      <c r="A903" s="10"/>
      <c r="B903" s="273">
        <v>200</v>
      </c>
      <c r="C903" s="1763" t="s">
        <v>764</v>
      </c>
      <c r="D903" s="1764"/>
      <c r="E903" s="274">
        <f aca="true" t="shared" si="211" ref="E903:L903">SUM(E904:E908)</f>
        <v>34300</v>
      </c>
      <c r="F903" s="275">
        <f t="shared" si="211"/>
        <v>0</v>
      </c>
      <c r="G903" s="276">
        <f t="shared" si="211"/>
        <v>34300</v>
      </c>
      <c r="H903" s="277">
        <f>SUM(H904:H908)</f>
        <v>0</v>
      </c>
      <c r="I903" s="275">
        <f t="shared" si="211"/>
        <v>0</v>
      </c>
      <c r="J903" s="276">
        <f t="shared" si="211"/>
        <v>34300</v>
      </c>
      <c r="K903" s="277">
        <f t="shared" si="211"/>
        <v>0</v>
      </c>
      <c r="L903" s="274">
        <f t="shared" si="211"/>
        <v>34300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33066</v>
      </c>
      <c r="F904" s="152">
        <v>0</v>
      </c>
      <c r="G904" s="153">
        <v>33066</v>
      </c>
      <c r="H904" s="1421">
        <v>0</v>
      </c>
      <c r="I904" s="152">
        <v>0</v>
      </c>
      <c r="J904" s="153">
        <v>33066</v>
      </c>
      <c r="K904" s="1421">
        <v>0</v>
      </c>
      <c r="L904" s="282">
        <f>I904+J904+K904</f>
        <v>33066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1234</v>
      </c>
      <c r="F905" s="158">
        <v>0</v>
      </c>
      <c r="G905" s="159">
        <v>1234</v>
      </c>
      <c r="H905" s="1426">
        <v>0</v>
      </c>
      <c r="I905" s="158">
        <v>0</v>
      </c>
      <c r="J905" s="159">
        <v>1234</v>
      </c>
      <c r="K905" s="1426">
        <v>0</v>
      </c>
      <c r="L905" s="296">
        <f>I905+J905+K905</f>
        <v>1234</v>
      </c>
      <c r="M905" s="12">
        <f t="shared" si="210"/>
        <v>1</v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73" t="s">
        <v>199</v>
      </c>
      <c r="D909" s="1774"/>
      <c r="E909" s="274">
        <f aca="true" t="shared" si="212" ref="E909:L909">SUM(E910:E916)</f>
        <v>7518</v>
      </c>
      <c r="F909" s="275">
        <f t="shared" si="212"/>
        <v>0</v>
      </c>
      <c r="G909" s="276">
        <f t="shared" si="212"/>
        <v>7518</v>
      </c>
      <c r="H909" s="277">
        <f>SUM(H910:H916)</f>
        <v>0</v>
      </c>
      <c r="I909" s="275">
        <f t="shared" si="212"/>
        <v>0</v>
      </c>
      <c r="J909" s="276">
        <f t="shared" si="212"/>
        <v>7518</v>
      </c>
      <c r="K909" s="277">
        <f t="shared" si="212"/>
        <v>0</v>
      </c>
      <c r="L909" s="274">
        <f t="shared" si="212"/>
        <v>7518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4661</v>
      </c>
      <c r="F910" s="152">
        <v>0</v>
      </c>
      <c r="G910" s="153">
        <v>4661</v>
      </c>
      <c r="H910" s="1421">
        <v>0</v>
      </c>
      <c r="I910" s="152">
        <v>0</v>
      </c>
      <c r="J910" s="153">
        <v>4661</v>
      </c>
      <c r="K910" s="1421">
        <v>0</v>
      </c>
      <c r="L910" s="282">
        <f aca="true" t="shared" si="214" ref="L910:L917">I910+J910+K910</f>
        <v>4661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1939</v>
      </c>
      <c r="F913" s="158">
        <v>0</v>
      </c>
      <c r="G913" s="159">
        <v>1939</v>
      </c>
      <c r="H913" s="1426">
        <v>0</v>
      </c>
      <c r="I913" s="158">
        <v>0</v>
      </c>
      <c r="J913" s="159">
        <v>1939</v>
      </c>
      <c r="K913" s="1426">
        <v>0</v>
      </c>
      <c r="L913" s="296">
        <f t="shared" si="214"/>
        <v>1939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918</v>
      </c>
      <c r="F914" s="158">
        <v>0</v>
      </c>
      <c r="G914" s="159">
        <v>918</v>
      </c>
      <c r="H914" s="1426">
        <v>0</v>
      </c>
      <c r="I914" s="158">
        <v>0</v>
      </c>
      <c r="J914" s="159">
        <v>918</v>
      </c>
      <c r="K914" s="1426">
        <v>0</v>
      </c>
      <c r="L914" s="296">
        <f t="shared" si="214"/>
        <v>918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75" t="s">
        <v>204</v>
      </c>
      <c r="D917" s="177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3" t="s">
        <v>205</v>
      </c>
      <c r="D918" s="1764"/>
      <c r="E918" s="311">
        <f aca="true" t="shared" si="215" ref="E918:L918">SUM(E919:E935)</f>
        <v>49472</v>
      </c>
      <c r="F918" s="275">
        <f t="shared" si="215"/>
        <v>0</v>
      </c>
      <c r="G918" s="276">
        <f t="shared" si="215"/>
        <v>49472</v>
      </c>
      <c r="H918" s="277">
        <f>SUM(H919:H935)</f>
        <v>0</v>
      </c>
      <c r="I918" s="275">
        <f t="shared" si="215"/>
        <v>0</v>
      </c>
      <c r="J918" s="276">
        <f t="shared" si="215"/>
        <v>24250</v>
      </c>
      <c r="K918" s="277">
        <f t="shared" si="215"/>
        <v>0</v>
      </c>
      <c r="L918" s="311">
        <f t="shared" si="215"/>
        <v>24250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519</v>
      </c>
      <c r="F921" s="158">
        <v>0</v>
      </c>
      <c r="G921" s="159">
        <v>519</v>
      </c>
      <c r="H921" s="1426">
        <v>0</v>
      </c>
      <c r="I921" s="158">
        <v>0</v>
      </c>
      <c r="J921" s="159">
        <v>519</v>
      </c>
      <c r="K921" s="1426">
        <v>0</v>
      </c>
      <c r="L921" s="296">
        <f t="shared" si="217"/>
        <v>519</v>
      </c>
      <c r="M921" s="12">
        <f t="shared" si="210"/>
        <v>1</v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7252</v>
      </c>
      <c r="F923" s="158">
        <v>0</v>
      </c>
      <c r="G923" s="159">
        <v>7252</v>
      </c>
      <c r="H923" s="1426">
        <v>0</v>
      </c>
      <c r="I923" s="158">
        <v>0</v>
      </c>
      <c r="J923" s="159">
        <v>7252</v>
      </c>
      <c r="K923" s="1426">
        <v>0</v>
      </c>
      <c r="L923" s="296">
        <f t="shared" si="217"/>
        <v>7252</v>
      </c>
      <c r="M923" s="12">
        <f t="shared" si="210"/>
        <v>1</v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1588</v>
      </c>
      <c r="F925" s="455">
        <v>0</v>
      </c>
      <c r="G925" s="456">
        <v>1588</v>
      </c>
      <c r="H925" s="1434">
        <v>0</v>
      </c>
      <c r="I925" s="455">
        <v>0</v>
      </c>
      <c r="J925" s="456">
        <v>1588</v>
      </c>
      <c r="K925" s="1434">
        <v>0</v>
      </c>
      <c r="L925" s="321">
        <f t="shared" si="217"/>
        <v>1588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14891</v>
      </c>
      <c r="F926" s="450">
        <v>0</v>
      </c>
      <c r="G926" s="451">
        <v>14891</v>
      </c>
      <c r="H926" s="1431">
        <v>0</v>
      </c>
      <c r="I926" s="450">
        <v>0</v>
      </c>
      <c r="J926" s="451">
        <v>14891</v>
      </c>
      <c r="K926" s="1431">
        <v>0</v>
      </c>
      <c r="L926" s="327">
        <f t="shared" si="217"/>
        <v>14891</v>
      </c>
      <c r="M926" s="12">
        <f t="shared" si="210"/>
        <v>1</v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25222</v>
      </c>
      <c r="F935" s="173">
        <v>0</v>
      </c>
      <c r="G935" s="174">
        <v>25222</v>
      </c>
      <c r="H935" s="1427">
        <v>0</v>
      </c>
      <c r="I935" s="173">
        <v>0</v>
      </c>
      <c r="J935" s="174">
        <v>0</v>
      </c>
      <c r="K935" s="1427">
        <v>0</v>
      </c>
      <c r="L935" s="288">
        <f t="shared" si="217"/>
        <v>0</v>
      </c>
      <c r="M935" s="12">
        <f t="shared" si="210"/>
        <v>1</v>
      </c>
      <c r="N935" s="13"/>
    </row>
    <row r="936" spans="1:14" ht="15.75">
      <c r="A936" s="23">
        <v>135</v>
      </c>
      <c r="B936" s="273">
        <v>1900</v>
      </c>
      <c r="C936" s="1757" t="s">
        <v>279</v>
      </c>
      <c r="D936" s="1758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7" t="s">
        <v>739</v>
      </c>
      <c r="D940" s="1758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7" t="s">
        <v>224</v>
      </c>
      <c r="D946" s="1758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7" t="s">
        <v>226</v>
      </c>
      <c r="D949" s="1758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1" t="s">
        <v>227</v>
      </c>
      <c r="D950" s="1762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1" t="s">
        <v>228</v>
      </c>
      <c r="D951" s="1762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1" t="s">
        <v>1688</v>
      </c>
      <c r="D952" s="1762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7" t="s">
        <v>229</v>
      </c>
      <c r="D953" s="1758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7" t="s">
        <v>241</v>
      </c>
      <c r="D969" s="1758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7" t="s">
        <v>242</v>
      </c>
      <c r="D970" s="1758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7" t="s">
        <v>243</v>
      </c>
      <c r="D971" s="1758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7" t="s">
        <v>244</v>
      </c>
      <c r="D972" s="1758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7" t="s">
        <v>1689</v>
      </c>
      <c r="D979" s="1758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7" t="s">
        <v>1686</v>
      </c>
      <c r="D983" s="1758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7" t="s">
        <v>1687</v>
      </c>
      <c r="D984" s="1758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1" t="s">
        <v>254</v>
      </c>
      <c r="D985" s="1762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7" t="s">
        <v>280</v>
      </c>
      <c r="D986" s="1758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5" t="s">
        <v>255</v>
      </c>
      <c r="D989" s="1756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5" t="s">
        <v>256</v>
      </c>
      <c r="D990" s="1756"/>
      <c r="E990" s="311">
        <f aca="true" t="shared" si="237" ref="E990:L990">SUM(E991:E997)</f>
        <v>3204</v>
      </c>
      <c r="F990" s="275">
        <f t="shared" si="237"/>
        <v>0</v>
      </c>
      <c r="G990" s="276">
        <f t="shared" si="237"/>
        <v>3204</v>
      </c>
      <c r="H990" s="277">
        <f>SUM(H991:H997)</f>
        <v>0</v>
      </c>
      <c r="I990" s="275">
        <f t="shared" si="237"/>
        <v>0</v>
      </c>
      <c r="J990" s="276">
        <f t="shared" si="237"/>
        <v>3204</v>
      </c>
      <c r="K990" s="277">
        <f t="shared" si="237"/>
        <v>0</v>
      </c>
      <c r="L990" s="311">
        <f t="shared" si="237"/>
        <v>3204</v>
      </c>
      <c r="M990" s="12">
        <f t="shared" si="229"/>
        <v>1</v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1416</v>
      </c>
      <c r="F991" s="152">
        <v>0</v>
      </c>
      <c r="G991" s="153">
        <v>1416</v>
      </c>
      <c r="H991" s="1421">
        <v>0</v>
      </c>
      <c r="I991" s="152">
        <v>0</v>
      </c>
      <c r="J991" s="153">
        <v>1416</v>
      </c>
      <c r="K991" s="1421">
        <v>0</v>
      </c>
      <c r="L991" s="282">
        <f aca="true" t="shared" si="239" ref="L991:L997">I991+J991+K991</f>
        <v>1416</v>
      </c>
      <c r="M991" s="12">
        <f t="shared" si="229"/>
        <v>1</v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1788</v>
      </c>
      <c r="F993" s="158">
        <v>0</v>
      </c>
      <c r="G993" s="159">
        <v>1788</v>
      </c>
      <c r="H993" s="1426">
        <v>0</v>
      </c>
      <c r="I993" s="158">
        <v>0</v>
      </c>
      <c r="J993" s="159">
        <v>1788</v>
      </c>
      <c r="K993" s="1426">
        <v>0</v>
      </c>
      <c r="L993" s="296">
        <f t="shared" si="239"/>
        <v>1788</v>
      </c>
      <c r="M993" s="12">
        <f t="shared" si="229"/>
        <v>1</v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5" t="s">
        <v>642</v>
      </c>
      <c r="D998" s="1756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5" t="s">
        <v>702</v>
      </c>
      <c r="D1001" s="1756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7" t="s">
        <v>703</v>
      </c>
      <c r="D1002" s="1758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9" t="s">
        <v>933</v>
      </c>
      <c r="D1007" s="1760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3" t="s">
        <v>711</v>
      </c>
      <c r="D1011" s="1754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3" t="s">
        <v>711</v>
      </c>
      <c r="D1012" s="1754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98752</v>
      </c>
      <c r="F1016" s="397">
        <f t="shared" si="243"/>
        <v>0</v>
      </c>
      <c r="G1016" s="398">
        <f t="shared" si="243"/>
        <v>98752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73530</v>
      </c>
      <c r="K1016" s="399">
        <f t="shared" si="243"/>
        <v>0</v>
      </c>
      <c r="L1016" s="396">
        <f t="shared" si="243"/>
        <v>73530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77" t="str">
        <f>$B$7</f>
        <v>ОТЧЕТНИ ДАННИ ПО ЕБК ЗА СМЕТКИТЕ ЗА СРЕДСТВАТА ОТ ЕВРОПЕЙСКИЯ СЪЮЗ - КСФ</v>
      </c>
      <c r="C1022" s="1778"/>
      <c r="D1022" s="1778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79">
        <f>$B$9</f>
        <v>0</v>
      </c>
      <c r="C1024" s="1780"/>
      <c r="D1024" s="1781"/>
      <c r="E1024" s="115">
        <f>$E$9</f>
        <v>42736</v>
      </c>
      <c r="F1024" s="227">
        <f>$F$9</f>
        <v>42855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82" t="str">
        <f>$B$12</f>
        <v>Симеоновград</v>
      </c>
      <c r="C1027" s="1783"/>
      <c r="D1027" s="1784"/>
      <c r="E1027" s="411" t="s">
        <v>908</v>
      </c>
      <c r="F1027" s="1362" t="str">
        <f>$F$12</f>
        <v>7607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65" t="s">
        <v>2054</v>
      </c>
      <c r="F1031" s="1766"/>
      <c r="G1031" s="1766"/>
      <c r="H1031" s="1767"/>
      <c r="I1031" s="1768" t="s">
        <v>2055</v>
      </c>
      <c r="J1031" s="1769"/>
      <c r="K1031" s="1769"/>
      <c r="L1031" s="1770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>
        <f>VLOOKUP(D1034,OP_LIST2,2,FALSE)</f>
        <v>98315</v>
      </c>
      <c r="D1034" s="1458" t="s">
        <v>1264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5524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5524</v>
      </c>
      <c r="D1036" s="1458" t="s">
        <v>573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1" t="s">
        <v>761</v>
      </c>
      <c r="D1038" s="1772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63" t="s">
        <v>764</v>
      </c>
      <c r="D1041" s="1764"/>
      <c r="E1041" s="274">
        <f aca="true" t="shared" si="246" ref="E1041:L1041">SUM(E1042:E1046)</f>
        <v>1771</v>
      </c>
      <c r="F1041" s="275">
        <f t="shared" si="246"/>
        <v>0</v>
      </c>
      <c r="G1041" s="276">
        <f t="shared" si="246"/>
        <v>1771</v>
      </c>
      <c r="H1041" s="277">
        <f>SUM(H1042:H1046)</f>
        <v>0</v>
      </c>
      <c r="I1041" s="275">
        <f t="shared" si="246"/>
        <v>0</v>
      </c>
      <c r="J1041" s="276">
        <f t="shared" si="246"/>
        <v>1771</v>
      </c>
      <c r="K1041" s="277">
        <f t="shared" si="246"/>
        <v>0</v>
      </c>
      <c r="L1041" s="274">
        <f t="shared" si="246"/>
        <v>1771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1771</v>
      </c>
      <c r="F1043" s="158">
        <v>0</v>
      </c>
      <c r="G1043" s="159">
        <v>1771</v>
      </c>
      <c r="H1043" s="1426">
        <v>0</v>
      </c>
      <c r="I1043" s="158">
        <v>0</v>
      </c>
      <c r="J1043" s="159">
        <v>1771</v>
      </c>
      <c r="K1043" s="1426">
        <v>0</v>
      </c>
      <c r="L1043" s="296">
        <f>I1043+J1043+K1043</f>
        <v>1771</v>
      </c>
      <c r="M1043" s="12">
        <f t="shared" si="245"/>
        <v>1</v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773" t="s">
        <v>199</v>
      </c>
      <c r="D1047" s="1774"/>
      <c r="E1047" s="274">
        <f aca="true" t="shared" si="247" ref="E1047:L1047">SUM(E1048:E1054)</f>
        <v>203</v>
      </c>
      <c r="F1047" s="275">
        <f t="shared" si="247"/>
        <v>0</v>
      </c>
      <c r="G1047" s="276">
        <f t="shared" si="247"/>
        <v>203</v>
      </c>
      <c r="H1047" s="277">
        <f>SUM(H1048:H1054)</f>
        <v>0</v>
      </c>
      <c r="I1047" s="275">
        <f t="shared" si="247"/>
        <v>0</v>
      </c>
      <c r="J1047" s="276">
        <f t="shared" si="247"/>
        <v>203</v>
      </c>
      <c r="K1047" s="277">
        <f t="shared" si="247"/>
        <v>0</v>
      </c>
      <c r="L1047" s="274">
        <f t="shared" si="247"/>
        <v>203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102</v>
      </c>
      <c r="F1048" s="152">
        <v>0</v>
      </c>
      <c r="G1048" s="153">
        <v>102</v>
      </c>
      <c r="H1048" s="1421">
        <v>0</v>
      </c>
      <c r="I1048" s="152">
        <v>0</v>
      </c>
      <c r="J1048" s="153">
        <v>102</v>
      </c>
      <c r="K1048" s="1421">
        <v>0</v>
      </c>
      <c r="L1048" s="282">
        <f aca="true" t="shared" si="249" ref="L1048:L1055">I1048+J1048+K1048</f>
        <v>102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64</v>
      </c>
      <c r="F1051" s="158">
        <v>0</v>
      </c>
      <c r="G1051" s="159">
        <v>64</v>
      </c>
      <c r="H1051" s="1426">
        <v>0</v>
      </c>
      <c r="I1051" s="158">
        <v>0</v>
      </c>
      <c r="J1051" s="159">
        <v>64</v>
      </c>
      <c r="K1051" s="1426">
        <v>0</v>
      </c>
      <c r="L1051" s="296">
        <f t="shared" si="249"/>
        <v>64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37</v>
      </c>
      <c r="F1052" s="158">
        <v>0</v>
      </c>
      <c r="G1052" s="159">
        <v>37</v>
      </c>
      <c r="H1052" s="1426">
        <v>0</v>
      </c>
      <c r="I1052" s="158">
        <v>0</v>
      </c>
      <c r="J1052" s="159">
        <v>37</v>
      </c>
      <c r="K1052" s="1426">
        <v>0</v>
      </c>
      <c r="L1052" s="296">
        <f t="shared" si="249"/>
        <v>37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75" t="s">
        <v>204</v>
      </c>
      <c r="D1055" s="1776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3" t="s">
        <v>205</v>
      </c>
      <c r="D1056" s="1764"/>
      <c r="E1056" s="311">
        <f aca="true" t="shared" si="250" ref="E1056:L1056">SUM(E1057:E1073)</f>
        <v>137176</v>
      </c>
      <c r="F1056" s="275">
        <f t="shared" si="250"/>
        <v>0</v>
      </c>
      <c r="G1056" s="276">
        <f t="shared" si="250"/>
        <v>137176</v>
      </c>
      <c r="H1056" s="277">
        <f>SUM(H1057:H1073)</f>
        <v>0</v>
      </c>
      <c r="I1056" s="275">
        <f t="shared" si="250"/>
        <v>0</v>
      </c>
      <c r="J1056" s="276">
        <f t="shared" si="250"/>
        <v>49866</v>
      </c>
      <c r="K1056" s="277">
        <f t="shared" si="250"/>
        <v>0</v>
      </c>
      <c r="L1056" s="311">
        <f t="shared" si="250"/>
        <v>49866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134437</v>
      </c>
      <c r="F1057" s="152">
        <v>0</v>
      </c>
      <c r="G1057" s="153">
        <v>134437</v>
      </c>
      <c r="H1057" s="1421">
        <v>0</v>
      </c>
      <c r="I1057" s="152">
        <v>0</v>
      </c>
      <c r="J1057" s="153">
        <v>47127</v>
      </c>
      <c r="K1057" s="1421">
        <v>0</v>
      </c>
      <c r="L1057" s="282">
        <f aca="true" t="shared" si="252" ref="L1057:L1073">I1057+J1057+K1057</f>
        <v>47127</v>
      </c>
      <c r="M1057" s="12">
        <f t="shared" si="245"/>
        <v>1</v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1047</v>
      </c>
      <c r="F1061" s="158">
        <v>0</v>
      </c>
      <c r="G1061" s="159">
        <v>1047</v>
      </c>
      <c r="H1061" s="1426">
        <v>0</v>
      </c>
      <c r="I1061" s="158">
        <v>0</v>
      </c>
      <c r="J1061" s="159">
        <v>1047</v>
      </c>
      <c r="K1061" s="1426">
        <v>0</v>
      </c>
      <c r="L1061" s="296">
        <f t="shared" si="252"/>
        <v>1047</v>
      </c>
      <c r="M1061" s="12">
        <f t="shared" si="245"/>
        <v>1</v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1692</v>
      </c>
      <c r="F1063" s="455">
        <v>0</v>
      </c>
      <c r="G1063" s="456">
        <v>1692</v>
      </c>
      <c r="H1063" s="1434">
        <v>0</v>
      </c>
      <c r="I1063" s="455">
        <v>0</v>
      </c>
      <c r="J1063" s="456">
        <v>1692</v>
      </c>
      <c r="K1063" s="1434">
        <v>0</v>
      </c>
      <c r="L1063" s="321">
        <f t="shared" si="252"/>
        <v>1692</v>
      </c>
      <c r="M1063" s="12">
        <f t="shared" si="245"/>
        <v>1</v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57" t="s">
        <v>279</v>
      </c>
      <c r="D1074" s="1758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57" t="s">
        <v>739</v>
      </c>
      <c r="D1078" s="1758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57" t="s">
        <v>224</v>
      </c>
      <c r="D1084" s="1758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57" t="s">
        <v>226</v>
      </c>
      <c r="D1087" s="1758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1" t="s">
        <v>227</v>
      </c>
      <c r="D1088" s="1762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1" t="s">
        <v>228</v>
      </c>
      <c r="D1089" s="1762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1" t="s">
        <v>1688</v>
      </c>
      <c r="D1090" s="1762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57" t="s">
        <v>229</v>
      </c>
      <c r="D1091" s="1758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57" t="s">
        <v>241</v>
      </c>
      <c r="D1107" s="1758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57" t="s">
        <v>242</v>
      </c>
      <c r="D1108" s="1758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57" t="s">
        <v>243</v>
      </c>
      <c r="D1109" s="1758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57" t="s">
        <v>244</v>
      </c>
      <c r="D1110" s="1758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57" t="s">
        <v>1689</v>
      </c>
      <c r="D1117" s="1758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57" t="s">
        <v>1686</v>
      </c>
      <c r="D1121" s="1758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57" t="s">
        <v>1687</v>
      </c>
      <c r="D1122" s="1758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1" t="s">
        <v>254</v>
      </c>
      <c r="D1123" s="1762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57" t="s">
        <v>280</v>
      </c>
      <c r="D1124" s="1758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5" t="s">
        <v>255</v>
      </c>
      <c r="D1127" s="1756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5" t="s">
        <v>256</v>
      </c>
      <c r="D1128" s="1756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5" t="s">
        <v>642</v>
      </c>
      <c r="D1136" s="1756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5" t="s">
        <v>702</v>
      </c>
      <c r="D1139" s="1756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57" t="s">
        <v>703</v>
      </c>
      <c r="D1140" s="1758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59" t="s">
        <v>933</v>
      </c>
      <c r="D1145" s="1760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53" t="s">
        <v>711</v>
      </c>
      <c r="D1149" s="1754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53" t="s">
        <v>711</v>
      </c>
      <c r="D1150" s="1754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139150</v>
      </c>
      <c r="F1154" s="397">
        <f t="shared" si="278"/>
        <v>0</v>
      </c>
      <c r="G1154" s="398">
        <f t="shared" si="278"/>
        <v>139150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0</v>
      </c>
      <c r="J1154" s="398">
        <f t="shared" si="278"/>
        <v>51840</v>
      </c>
      <c r="K1154" s="399">
        <f t="shared" si="278"/>
        <v>0</v>
      </c>
      <c r="L1154" s="396">
        <f t="shared" si="278"/>
        <v>51840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01:D1001"/>
    <mergeCell ref="C1002:D1002"/>
    <mergeCell ref="C1007:D1007"/>
    <mergeCell ref="C1011:D1011"/>
    <mergeCell ref="C1012:D101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07:D1107"/>
    <mergeCell ref="C1108:D1108"/>
    <mergeCell ref="C1109:D1109"/>
    <mergeCell ref="C1110:D1110"/>
    <mergeCell ref="C1117:D1117"/>
    <mergeCell ref="C1121:D1121"/>
    <mergeCell ref="C1122:D1122"/>
    <mergeCell ref="C1123:D1123"/>
    <mergeCell ref="C1124:D1124"/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77">
        <f>$B$7</f>
        <v>0</v>
      </c>
      <c r="J14" s="1778"/>
      <c r="K14" s="177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2">
        <f>$B$12</f>
        <v>0</v>
      </c>
      <c r="J19" s="1783"/>
      <c r="K19" s="1784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65" t="s">
        <v>2054</v>
      </c>
      <c r="M23" s="1766"/>
      <c r="N23" s="1766"/>
      <c r="O23" s="1767"/>
      <c r="P23" s="1768" t="s">
        <v>2055</v>
      </c>
      <c r="Q23" s="1769"/>
      <c r="R23" s="1769"/>
      <c r="S23" s="177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1" t="s">
        <v>761</v>
      </c>
      <c r="K30" s="177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764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199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5" t="s">
        <v>204</v>
      </c>
      <c r="K47" s="177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7" t="s">
        <v>279</v>
      </c>
      <c r="K66" s="175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7" t="s">
        <v>739</v>
      </c>
      <c r="K70" s="175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7" t="s">
        <v>224</v>
      </c>
      <c r="K76" s="175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7" t="s">
        <v>226</v>
      </c>
      <c r="K79" s="1758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7" t="s">
        <v>229</v>
      </c>
      <c r="K83" s="175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7" t="s">
        <v>241</v>
      </c>
      <c r="K99" s="1758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7" t="s">
        <v>242</v>
      </c>
      <c r="K100" s="1758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7" t="s">
        <v>243</v>
      </c>
      <c r="K101" s="1758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7" t="s">
        <v>244</v>
      </c>
      <c r="K102" s="175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7" t="s">
        <v>1689</v>
      </c>
      <c r="K109" s="175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7" t="s">
        <v>1686</v>
      </c>
      <c r="K113" s="1758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7" t="s">
        <v>1687</v>
      </c>
      <c r="K114" s="1758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7" t="s">
        <v>280</v>
      </c>
      <c r="K116" s="175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5" t="s">
        <v>255</v>
      </c>
      <c r="K119" s="1756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5" t="s">
        <v>256</v>
      </c>
      <c r="K120" s="1756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5" t="s">
        <v>642</v>
      </c>
      <c r="K128" s="1756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5" t="s">
        <v>702</v>
      </c>
      <c r="K131" s="1756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7" t="s">
        <v>703</v>
      </c>
      <c r="K132" s="175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9" t="s">
        <v>933</v>
      </c>
      <c r="K137" s="176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3" t="s">
        <v>711</v>
      </c>
      <c r="K141" s="1754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3" t="s">
        <v>711</v>
      </c>
      <c r="K142" s="1754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2017-05-10T11:09:45Z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